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11"/>
  <workbookPr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2d74\AC\Temp\"/>
    </mc:Choice>
  </mc:AlternateContent>
  <xr:revisionPtr revIDLastSave="0" documentId="8_{8F45BC78-828B-497F-AD20-133CB5E2142D}" xr6:coauthVersionLast="47" xr6:coauthVersionMax="47" xr10:uidLastSave="{00000000-0000-0000-0000-000000000000}"/>
  <bookViews>
    <workbookView xWindow="-60" yWindow="-60" windowWidth="15480" windowHeight="11640" xr2:uid="{00000000-000D-0000-FFFF-FFFF00000000}"/>
  </bookViews>
  <sheets>
    <sheet name="1 Oper Budget Approp" sheetId="41" r:id="rId1"/>
    <sheet name="2 Oper Budget" sheetId="1" r:id="rId2"/>
    <sheet name="3 Grants" sheetId="42" r:id="rId3"/>
    <sheet name="4 Grant Profile" sheetId="43" r:id="rId4"/>
    <sheet name="5 Grant Positions" sheetId="38" r:id="rId5"/>
    <sheet name="6 Grant Services" sheetId="39" r:id="rId6"/>
    <sheet name="7 Oper Budget Variance Report" sheetId="5" r:id="rId7"/>
    <sheet name="8 LEGEND" sheetId="14" r:id="rId8"/>
  </sheets>
  <externalReferences>
    <externalReference r:id="rId9"/>
    <externalReference r:id="rId10"/>
  </externalReferences>
  <definedNames>
    <definedName name="_xlnm._FilterDatabase" localSheetId="2" hidden="1">'3 Grants'!$A$7:$K$129</definedName>
    <definedName name="_xlnm._FilterDatabase" localSheetId="3" hidden="1">'4 Grant Profile'!$A$7:$G$96</definedName>
    <definedName name="MidGrades" localSheetId="0">[1]MENU!$A$40:$A$45</definedName>
    <definedName name="MidGrades">[1]MENU!$A$40:$A$45</definedName>
    <definedName name="PrepEnhance" localSheetId="0">[2]MENU!$A$17:$A$35</definedName>
    <definedName name="PrepEnhance">[2]MENU!$A$17:$A$35</definedName>
    <definedName name="_xlnm.Print_Area" localSheetId="4">'5 Grant Positions'!$A$1:$BY$40</definedName>
    <definedName name="_xlnm.Print_Area" localSheetId="6">'7 Oper Budget Variance Report'!$A$1:$Z$1051</definedName>
    <definedName name="_xlnm.Print_Titles" localSheetId="0">'1 Oper Budget Approp'!$1:$5</definedName>
    <definedName name="_xlnm.Print_Titles" localSheetId="1">'2 Oper Budget'!$1:$7</definedName>
    <definedName name="_xlnm.Print_Titles" localSheetId="2">'3 Grants'!$1:$7</definedName>
    <definedName name="_xlnm.Print_Titles" localSheetId="3">'4 Grant Profile'!$1:$7</definedName>
    <definedName name="_xlnm.Print_Titles" localSheetId="4">'5 Grant Positions'!$A:$B,'5 Grant Positions'!$1:$9</definedName>
    <definedName name="_xlnm.Print_Titles" localSheetId="5">'6 Grant Services'!$A:$B,'6 Grant Services'!$1:$6</definedName>
    <definedName name="_xlnm.Print_Titles" localSheetId="6">'7 Oper Budget Variance Report'!$1:$1</definedName>
    <definedName name="_xlnm.Print_Titles" localSheetId="7">'8 LEGEND'!$1:$7</definedName>
    <definedName name="Reasons" localSheetId="0">[2]MENU!$A$2:$A$10</definedName>
    <definedName name="Reasons">[2]MENU!$A$2:$A$10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047" i="5" l="1"/>
  <c r="V1047" i="5"/>
  <c r="U1047" i="5"/>
  <c r="T1047" i="5"/>
  <c r="S1047" i="5"/>
  <c r="R1047" i="5"/>
  <c r="Q1047" i="5"/>
  <c r="P1047" i="5"/>
  <c r="N1047" i="5"/>
  <c r="M1047" i="5"/>
  <c r="K1047" i="5"/>
  <c r="J1047" i="5"/>
  <c r="H1047" i="5"/>
  <c r="F1047" i="5"/>
  <c r="Y1046" i="5"/>
  <c r="W1046" i="5"/>
  <c r="Y1045" i="5"/>
  <c r="W1045" i="5"/>
  <c r="Y1044" i="5"/>
  <c r="W1044" i="5"/>
  <c r="Y1043" i="5"/>
  <c r="W1043" i="5"/>
  <c r="Y1042" i="5"/>
  <c r="W1042" i="5"/>
  <c r="Y1041" i="5"/>
  <c r="W1041" i="5"/>
  <c r="X1039" i="5"/>
  <c r="V1039" i="5"/>
  <c r="U1039" i="5"/>
  <c r="T1039" i="5"/>
  <c r="R1039" i="5"/>
  <c r="P1039" i="5"/>
  <c r="M1039" i="5"/>
  <c r="J1039" i="5"/>
  <c r="H1039" i="5"/>
  <c r="F1039" i="5"/>
  <c r="Y1038" i="5"/>
  <c r="W1038" i="5"/>
  <c r="Y1037" i="5"/>
  <c r="W1037" i="5"/>
  <c r="Y1036" i="5"/>
  <c r="W1036" i="5"/>
  <c r="Y1035" i="5"/>
  <c r="W1035" i="5"/>
  <c r="Y1034" i="5"/>
  <c r="W1034" i="5"/>
  <c r="Y1033" i="5"/>
  <c r="Y1039" i="5"/>
  <c r="W1033" i="5"/>
  <c r="W1039" i="5"/>
  <c r="X1031" i="5"/>
  <c r="V1031" i="5"/>
  <c r="U1031" i="5"/>
  <c r="T1031" i="5"/>
  <c r="R1031" i="5"/>
  <c r="Q1031" i="5"/>
  <c r="P1031" i="5"/>
  <c r="M1031" i="5"/>
  <c r="J1031" i="5"/>
  <c r="H1031" i="5"/>
  <c r="F1031" i="5"/>
  <c r="Y1030" i="5"/>
  <c r="W1030" i="5"/>
  <c r="Y1029" i="5"/>
  <c r="W1029" i="5"/>
  <c r="Y1028" i="5"/>
  <c r="W1028" i="5"/>
  <c r="Y1027" i="5"/>
  <c r="W1027" i="5"/>
  <c r="Y1026" i="5"/>
  <c r="Y1025" i="5"/>
  <c r="W1025" i="5"/>
  <c r="Y1024" i="5"/>
  <c r="W1024" i="5"/>
  <c r="Y1023" i="5"/>
  <c r="W1023" i="5"/>
  <c r="Y1022" i="5"/>
  <c r="W1022" i="5"/>
  <c r="Y1021" i="5"/>
  <c r="W1021" i="5"/>
  <c r="X1019" i="5"/>
  <c r="V1019" i="5"/>
  <c r="U1019" i="5"/>
  <c r="T1019" i="5"/>
  <c r="R1019" i="5"/>
  <c r="P1019" i="5"/>
  <c r="M1019" i="5"/>
  <c r="J1019" i="5"/>
  <c r="H1019" i="5"/>
  <c r="F1019" i="5"/>
  <c r="Y1018" i="5"/>
  <c r="W1018" i="5"/>
  <c r="Y1017" i="5"/>
  <c r="W1017" i="5"/>
  <c r="Y1016" i="5"/>
  <c r="W1016" i="5"/>
  <c r="Y1015" i="5"/>
  <c r="W1015" i="5"/>
  <c r="Y1014" i="5"/>
  <c r="W1014" i="5"/>
  <c r="Y1013" i="5"/>
  <c r="W1013" i="5"/>
  <c r="Y1012" i="5"/>
  <c r="W1012" i="5"/>
  <c r="Y1011" i="5"/>
  <c r="W1011" i="5"/>
  <c r="Y1010" i="5"/>
  <c r="W1010" i="5"/>
  <c r="Y1009" i="5"/>
  <c r="W1009" i="5"/>
  <c r="Y1008" i="5"/>
  <c r="W1008" i="5"/>
  <c r="Y1007" i="5"/>
  <c r="W1007" i="5"/>
  <c r="Y1006" i="5"/>
  <c r="W1006" i="5"/>
  <c r="Y1005" i="5"/>
  <c r="W1005" i="5"/>
  <c r="Y1004" i="5"/>
  <c r="W1004" i="5"/>
  <c r="Y1003" i="5"/>
  <c r="W1003" i="5"/>
  <c r="Y1002" i="5"/>
  <c r="W1002" i="5"/>
  <c r="Y1001" i="5"/>
  <c r="W1001" i="5"/>
  <c r="Y1000" i="5"/>
  <c r="W1000" i="5"/>
  <c r="Y999" i="5"/>
  <c r="W999" i="5"/>
  <c r="Y998" i="5"/>
  <c r="W998" i="5"/>
  <c r="X996" i="5"/>
  <c r="V996" i="5"/>
  <c r="U996" i="5"/>
  <c r="T996" i="5"/>
  <c r="R996" i="5"/>
  <c r="P996" i="5"/>
  <c r="M996" i="5"/>
  <c r="J996" i="5"/>
  <c r="H996" i="5"/>
  <c r="F996" i="5"/>
  <c r="Y995" i="5"/>
  <c r="W995" i="5"/>
  <c r="Y994" i="5"/>
  <c r="W994" i="5"/>
  <c r="Y993" i="5"/>
  <c r="W993" i="5"/>
  <c r="Y992" i="5"/>
  <c r="W992" i="5"/>
  <c r="Y991" i="5"/>
  <c r="W991" i="5"/>
  <c r="X989" i="5"/>
  <c r="V989" i="5"/>
  <c r="U989" i="5"/>
  <c r="T989" i="5"/>
  <c r="R989" i="5"/>
  <c r="P989" i="5"/>
  <c r="M989" i="5"/>
  <c r="J989" i="5"/>
  <c r="H989" i="5"/>
  <c r="F989" i="5"/>
  <c r="Y988" i="5"/>
  <c r="W988" i="5"/>
  <c r="Y987" i="5"/>
  <c r="W987" i="5"/>
  <c r="Y986" i="5"/>
  <c r="W986" i="5"/>
  <c r="Y985" i="5"/>
  <c r="W985" i="5"/>
  <c r="Y984" i="5"/>
  <c r="W984" i="5"/>
  <c r="Y983" i="5"/>
  <c r="W983" i="5"/>
  <c r="Y982" i="5"/>
  <c r="W982" i="5"/>
  <c r="Y981" i="5"/>
  <c r="W981" i="5"/>
  <c r="Y980" i="5"/>
  <c r="W980" i="5"/>
  <c r="Y979" i="5"/>
  <c r="W979" i="5"/>
  <c r="Y978" i="5"/>
  <c r="W978" i="5"/>
  <c r="Y977" i="5"/>
  <c r="W977" i="5"/>
  <c r="Y976" i="5"/>
  <c r="W976" i="5"/>
  <c r="Y975" i="5"/>
  <c r="W975" i="5"/>
  <c r="Y974" i="5"/>
  <c r="W974" i="5"/>
  <c r="Y973" i="5"/>
  <c r="W973" i="5"/>
  <c r="Y972" i="5"/>
  <c r="W972" i="5"/>
  <c r="Y971" i="5"/>
  <c r="W971" i="5"/>
  <c r="X969" i="5"/>
  <c r="V969" i="5"/>
  <c r="U969" i="5"/>
  <c r="T969" i="5"/>
  <c r="R969" i="5"/>
  <c r="M969" i="5"/>
  <c r="J969" i="5"/>
  <c r="H969" i="5"/>
  <c r="F969" i="5"/>
  <c r="Y968" i="5"/>
  <c r="W968" i="5"/>
  <c r="Y967" i="5"/>
  <c r="W967" i="5"/>
  <c r="Y966" i="5"/>
  <c r="W966" i="5"/>
  <c r="Y965" i="5"/>
  <c r="W965" i="5"/>
  <c r="Y964" i="5"/>
  <c r="W964" i="5"/>
  <c r="Y963" i="5"/>
  <c r="W963" i="5"/>
  <c r="Y962" i="5"/>
  <c r="W962" i="5"/>
  <c r="Y961" i="5"/>
  <c r="W961" i="5"/>
  <c r="Y960" i="5"/>
  <c r="W960" i="5"/>
  <c r="Y959" i="5"/>
  <c r="W959" i="5"/>
  <c r="Y958" i="5"/>
  <c r="W958" i="5"/>
  <c r="Y957" i="5"/>
  <c r="W957" i="5"/>
  <c r="P957" i="5"/>
  <c r="P969" i="5" s="1"/>
  <c r="X955" i="5"/>
  <c r="V955" i="5"/>
  <c r="U955" i="5"/>
  <c r="T955" i="5"/>
  <c r="R955" i="5"/>
  <c r="P955" i="5"/>
  <c r="M955" i="5"/>
  <c r="J955" i="5"/>
  <c r="H955" i="5"/>
  <c r="F955" i="5"/>
  <c r="Y954" i="5"/>
  <c r="W954" i="5"/>
  <c r="Y953" i="5"/>
  <c r="W953" i="5"/>
  <c r="Y952" i="5"/>
  <c r="W952" i="5"/>
  <c r="W955" i="5"/>
  <c r="X950" i="5"/>
  <c r="V950" i="5"/>
  <c r="U950" i="5"/>
  <c r="T950" i="5"/>
  <c r="R950" i="5"/>
  <c r="P950" i="5"/>
  <c r="M950" i="5"/>
  <c r="J950" i="5"/>
  <c r="H950" i="5"/>
  <c r="F950" i="5"/>
  <c r="Y949" i="5"/>
  <c r="W949" i="5"/>
  <c r="Y948" i="5"/>
  <c r="W948" i="5"/>
  <c r="Y947" i="5"/>
  <c r="W947" i="5"/>
  <c r="Y946" i="5"/>
  <c r="W946" i="5"/>
  <c r="Y945" i="5"/>
  <c r="W945" i="5"/>
  <c r="W950" i="5" s="1"/>
  <c r="X943" i="5"/>
  <c r="V943" i="5"/>
  <c r="U943" i="5"/>
  <c r="T943" i="5"/>
  <c r="R943" i="5"/>
  <c r="P943" i="5"/>
  <c r="M943" i="5"/>
  <c r="J943" i="5"/>
  <c r="H943" i="5"/>
  <c r="F943" i="5"/>
  <c r="Y942" i="5"/>
  <c r="W942" i="5"/>
  <c r="Y941" i="5"/>
  <c r="W941" i="5"/>
  <c r="Y940" i="5"/>
  <c r="W940" i="5"/>
  <c r="Y939" i="5"/>
  <c r="W939" i="5"/>
  <c r="Y938" i="5"/>
  <c r="W938" i="5"/>
  <c r="Y937" i="5"/>
  <c r="W937" i="5"/>
  <c r="Y936" i="5"/>
  <c r="W936" i="5"/>
  <c r="Y935" i="5"/>
  <c r="W935" i="5"/>
  <c r="Y934" i="5"/>
  <c r="W934" i="5"/>
  <c r="Y933" i="5"/>
  <c r="W933" i="5"/>
  <c r="Y932" i="5"/>
  <c r="W932" i="5"/>
  <c r="Y931" i="5"/>
  <c r="W931" i="5"/>
  <c r="Y929" i="5"/>
  <c r="W929" i="5"/>
  <c r="X927" i="5"/>
  <c r="V927" i="5"/>
  <c r="U927" i="5"/>
  <c r="T927" i="5"/>
  <c r="R927" i="5"/>
  <c r="P927" i="5"/>
  <c r="M927" i="5"/>
  <c r="J927" i="5"/>
  <c r="H927" i="5"/>
  <c r="F927" i="5"/>
  <c r="Y926" i="5"/>
  <c r="W926" i="5"/>
  <c r="Y925" i="5"/>
  <c r="W925" i="5"/>
  <c r="Y924" i="5"/>
  <c r="W924" i="5"/>
  <c r="Y923" i="5"/>
  <c r="Y927" i="5"/>
  <c r="W923" i="5"/>
  <c r="W927" i="5"/>
  <c r="X921" i="5"/>
  <c r="V921" i="5"/>
  <c r="U921" i="5"/>
  <c r="T921" i="5"/>
  <c r="R921" i="5"/>
  <c r="P921" i="5"/>
  <c r="M921" i="5"/>
  <c r="J921" i="5"/>
  <c r="H921" i="5"/>
  <c r="F921" i="5"/>
  <c r="Y920" i="5"/>
  <c r="W920" i="5"/>
  <c r="Y919" i="5"/>
  <c r="W919" i="5"/>
  <c r="Y918" i="5"/>
  <c r="W918" i="5"/>
  <c r="Y917" i="5"/>
  <c r="W917" i="5"/>
  <c r="Y916" i="5"/>
  <c r="W916" i="5"/>
  <c r="W921" i="5"/>
  <c r="X914" i="5"/>
  <c r="V914" i="5"/>
  <c r="U914" i="5"/>
  <c r="T914" i="5"/>
  <c r="R914" i="5"/>
  <c r="P914" i="5"/>
  <c r="M914" i="5"/>
  <c r="J914" i="5"/>
  <c r="H914" i="5"/>
  <c r="F914" i="5"/>
  <c r="Y913" i="5"/>
  <c r="W913" i="5"/>
  <c r="Y912" i="5"/>
  <c r="W912" i="5"/>
  <c r="Y911" i="5"/>
  <c r="W911" i="5"/>
  <c r="Y910" i="5"/>
  <c r="W910" i="5"/>
  <c r="W914" i="5" s="1"/>
  <c r="X908" i="5"/>
  <c r="V908" i="5"/>
  <c r="U908" i="5"/>
  <c r="T908" i="5"/>
  <c r="S908" i="5"/>
  <c r="R908" i="5"/>
  <c r="Q908" i="5"/>
  <c r="P908" i="5"/>
  <c r="N908" i="5"/>
  <c r="M908" i="5"/>
  <c r="K908" i="5"/>
  <c r="J908" i="5"/>
  <c r="H908" i="5"/>
  <c r="F908" i="5"/>
  <c r="Y907" i="5"/>
  <c r="W907" i="5"/>
  <c r="Y906" i="5"/>
  <c r="W906" i="5"/>
  <c r="Y905" i="5"/>
  <c r="W905" i="5"/>
  <c r="Y904" i="5"/>
  <c r="W904" i="5"/>
  <c r="Y903" i="5"/>
  <c r="W903" i="5"/>
  <c r="Y902" i="5"/>
  <c r="W902" i="5"/>
  <c r="Y901" i="5"/>
  <c r="W901" i="5"/>
  <c r="Y900" i="5"/>
  <c r="W900" i="5"/>
  <c r="Y899" i="5"/>
  <c r="W899" i="5"/>
  <c r="Y898" i="5"/>
  <c r="W898" i="5"/>
  <c r="Y897" i="5"/>
  <c r="W897" i="5"/>
  <c r="Y896" i="5"/>
  <c r="W896" i="5"/>
  <c r="X894" i="5"/>
  <c r="V894" i="5"/>
  <c r="U894" i="5"/>
  <c r="T894" i="5"/>
  <c r="S894" i="5"/>
  <c r="R894" i="5"/>
  <c r="Q894" i="5"/>
  <c r="P894" i="5"/>
  <c r="N894" i="5"/>
  <c r="M894" i="5"/>
  <c r="K894" i="5"/>
  <c r="J894" i="5"/>
  <c r="H894" i="5"/>
  <c r="F894" i="5"/>
  <c r="Y893" i="5"/>
  <c r="W893" i="5"/>
  <c r="Y892" i="5"/>
  <c r="W892" i="5"/>
  <c r="Y891" i="5"/>
  <c r="W891" i="5"/>
  <c r="Y890" i="5"/>
  <c r="W890" i="5"/>
  <c r="Y889" i="5"/>
  <c r="W889" i="5"/>
  <c r="Y888" i="5"/>
  <c r="W888" i="5"/>
  <c r="Y887" i="5"/>
  <c r="W887" i="5"/>
  <c r="Y886" i="5"/>
  <c r="W886" i="5"/>
  <c r="Y885" i="5"/>
  <c r="W885" i="5"/>
  <c r="Y884" i="5"/>
  <c r="W884" i="5"/>
  <c r="Y883" i="5"/>
  <c r="W883" i="5"/>
  <c r="X881" i="5"/>
  <c r="V881" i="5"/>
  <c r="U881" i="5"/>
  <c r="T881" i="5"/>
  <c r="S881" i="5"/>
  <c r="R881" i="5"/>
  <c r="Q881" i="5"/>
  <c r="P881" i="5"/>
  <c r="N881" i="5"/>
  <c r="M881" i="5"/>
  <c r="K881" i="5"/>
  <c r="J881" i="5"/>
  <c r="H881" i="5"/>
  <c r="F881" i="5"/>
  <c r="Y880" i="5"/>
  <c r="W880" i="5"/>
  <c r="Y879" i="5"/>
  <c r="W879" i="5"/>
  <c r="Y878" i="5"/>
  <c r="W878" i="5"/>
  <c r="Y877" i="5"/>
  <c r="W877" i="5"/>
  <c r="Y876" i="5"/>
  <c r="W876" i="5"/>
  <c r="Y875" i="5"/>
  <c r="W875" i="5"/>
  <c r="X873" i="5"/>
  <c r="V873" i="5"/>
  <c r="U873" i="5"/>
  <c r="T873" i="5"/>
  <c r="S873" i="5"/>
  <c r="R873" i="5"/>
  <c r="Q873" i="5"/>
  <c r="P873" i="5"/>
  <c r="N873" i="5"/>
  <c r="M873" i="5"/>
  <c r="K873" i="5"/>
  <c r="J873" i="5"/>
  <c r="H873" i="5"/>
  <c r="F873" i="5"/>
  <c r="Y872" i="5"/>
  <c r="W872" i="5"/>
  <c r="Y871" i="5"/>
  <c r="W871" i="5"/>
  <c r="Y870" i="5"/>
  <c r="W870" i="5"/>
  <c r="Y869" i="5"/>
  <c r="W869" i="5"/>
  <c r="Y868" i="5"/>
  <c r="W868" i="5"/>
  <c r="Y867" i="5"/>
  <c r="W867" i="5"/>
  <c r="Y866" i="5"/>
  <c r="W866" i="5"/>
  <c r="Y865" i="5"/>
  <c r="W865" i="5"/>
  <c r="Y864" i="5"/>
  <c r="W864" i="5"/>
  <c r="X862" i="5"/>
  <c r="V862" i="5"/>
  <c r="U862" i="5"/>
  <c r="T862" i="5"/>
  <c r="R862" i="5"/>
  <c r="P862" i="5"/>
  <c r="M862" i="5"/>
  <c r="J862" i="5"/>
  <c r="H862" i="5"/>
  <c r="F862" i="5"/>
  <c r="Y861" i="5"/>
  <c r="W861" i="5"/>
  <c r="Y860" i="5"/>
  <c r="W860" i="5"/>
  <c r="Y859" i="5"/>
  <c r="W859" i="5"/>
  <c r="Y858" i="5"/>
  <c r="W858" i="5"/>
  <c r="Y857" i="5"/>
  <c r="Y862" i="5"/>
  <c r="W857" i="5"/>
  <c r="W862" i="5"/>
  <c r="X855" i="5"/>
  <c r="V855" i="5"/>
  <c r="U855" i="5"/>
  <c r="T855" i="5"/>
  <c r="R855" i="5"/>
  <c r="P855" i="5"/>
  <c r="M855" i="5"/>
  <c r="J855" i="5"/>
  <c r="H855" i="5"/>
  <c r="F855" i="5"/>
  <c r="Y854" i="5"/>
  <c r="W854" i="5"/>
  <c r="Y853" i="5"/>
  <c r="W853" i="5"/>
  <c r="Y852" i="5"/>
  <c r="W852" i="5"/>
  <c r="Y851" i="5"/>
  <c r="W851" i="5"/>
  <c r="Y850" i="5"/>
  <c r="W850" i="5"/>
  <c r="X848" i="5"/>
  <c r="V848" i="5"/>
  <c r="U848" i="5"/>
  <c r="T848" i="5"/>
  <c r="S848" i="5"/>
  <c r="R848" i="5"/>
  <c r="Q848" i="5"/>
  <c r="P848" i="5"/>
  <c r="N848" i="5"/>
  <c r="M848" i="5"/>
  <c r="K848" i="5"/>
  <c r="J848" i="5"/>
  <c r="H848" i="5"/>
  <c r="F848" i="5"/>
  <c r="Y847" i="5"/>
  <c r="W847" i="5"/>
  <c r="Y846" i="5"/>
  <c r="W846" i="5"/>
  <c r="Y845" i="5"/>
  <c r="W845" i="5"/>
  <c r="Y844" i="5"/>
  <c r="W844" i="5"/>
  <c r="Y843" i="5"/>
  <c r="W843" i="5"/>
  <c r="Y842" i="5"/>
  <c r="W842" i="5"/>
  <c r="Y841" i="5"/>
  <c r="W841" i="5"/>
  <c r="Y840" i="5"/>
  <c r="W840" i="5"/>
  <c r="Y839" i="5"/>
  <c r="W839" i="5"/>
  <c r="Y838" i="5"/>
  <c r="W838" i="5"/>
  <c r="Y837" i="5"/>
  <c r="W837" i="5"/>
  <c r="Y836" i="5"/>
  <c r="W836" i="5"/>
  <c r="Y835" i="5"/>
  <c r="W835" i="5"/>
  <c r="Y834" i="5"/>
  <c r="W834" i="5"/>
  <c r="Y833" i="5"/>
  <c r="W833" i="5"/>
  <c r="Y832" i="5"/>
  <c r="W832" i="5"/>
  <c r="Y831" i="5"/>
  <c r="W831" i="5"/>
  <c r="Y830" i="5"/>
  <c r="W830" i="5"/>
  <c r="Y829" i="5"/>
  <c r="W829" i="5"/>
  <c r="Y828" i="5"/>
  <c r="W828" i="5"/>
  <c r="X826" i="5"/>
  <c r="V826" i="5"/>
  <c r="U826" i="5"/>
  <c r="T826" i="5"/>
  <c r="S826" i="5"/>
  <c r="R826" i="5"/>
  <c r="Q826" i="5"/>
  <c r="P826" i="5"/>
  <c r="N826" i="5"/>
  <c r="M826" i="5"/>
  <c r="K826" i="5"/>
  <c r="J826" i="5"/>
  <c r="H826" i="5"/>
  <c r="F826" i="5"/>
  <c r="Y825" i="5"/>
  <c r="W825" i="5"/>
  <c r="Y824" i="5"/>
  <c r="W824" i="5"/>
  <c r="Y823" i="5"/>
  <c r="W823" i="5"/>
  <c r="Y822" i="5"/>
  <c r="W822" i="5"/>
  <c r="Y821" i="5"/>
  <c r="W821" i="5"/>
  <c r="Y820" i="5"/>
  <c r="W820" i="5"/>
  <c r="Y819" i="5"/>
  <c r="W819" i="5"/>
  <c r="X817" i="5"/>
  <c r="V817" i="5"/>
  <c r="U817" i="5"/>
  <c r="T817" i="5"/>
  <c r="R817" i="5"/>
  <c r="P817" i="5"/>
  <c r="M817" i="5"/>
  <c r="K817" i="5"/>
  <c r="J817" i="5"/>
  <c r="H817" i="5"/>
  <c r="F817" i="5"/>
  <c r="Y816" i="5"/>
  <c r="W816" i="5"/>
  <c r="Y815" i="5"/>
  <c r="W815" i="5"/>
  <c r="Y814" i="5"/>
  <c r="W814" i="5"/>
  <c r="Y813" i="5"/>
  <c r="Y817" i="5"/>
  <c r="W813" i="5"/>
  <c r="X811" i="5"/>
  <c r="V811" i="5"/>
  <c r="U811" i="5"/>
  <c r="T811" i="5"/>
  <c r="R811" i="5"/>
  <c r="P811" i="5"/>
  <c r="M811" i="5"/>
  <c r="J811" i="5"/>
  <c r="H811" i="5"/>
  <c r="F811" i="5"/>
  <c r="Y810" i="5"/>
  <c r="W810" i="5"/>
  <c r="Y809" i="5"/>
  <c r="W809" i="5"/>
  <c r="Y808" i="5"/>
  <c r="W808" i="5"/>
  <c r="Y807" i="5"/>
  <c r="W807" i="5"/>
  <c r="Y806" i="5"/>
  <c r="W806" i="5"/>
  <c r="Y805" i="5"/>
  <c r="W805" i="5"/>
  <c r="Y804" i="5"/>
  <c r="W804" i="5"/>
  <c r="Y803" i="5"/>
  <c r="W803" i="5"/>
  <c r="W811" i="5"/>
  <c r="X801" i="5"/>
  <c r="V801" i="5"/>
  <c r="U801" i="5"/>
  <c r="T801" i="5"/>
  <c r="R801" i="5"/>
  <c r="P801" i="5"/>
  <c r="M801" i="5"/>
  <c r="J801" i="5"/>
  <c r="H801" i="5"/>
  <c r="F801" i="5"/>
  <c r="Y800" i="5"/>
  <c r="W800" i="5"/>
  <c r="Y799" i="5"/>
  <c r="W799" i="5"/>
  <c r="Y798" i="5"/>
  <c r="W798" i="5"/>
  <c r="W801" i="5"/>
  <c r="Y796" i="5"/>
  <c r="W796" i="5"/>
  <c r="X794" i="5"/>
  <c r="V794" i="5"/>
  <c r="U794" i="5"/>
  <c r="T794" i="5"/>
  <c r="R794" i="5"/>
  <c r="P794" i="5"/>
  <c r="M794" i="5"/>
  <c r="J794" i="5"/>
  <c r="H794" i="5"/>
  <c r="F794" i="5"/>
  <c r="Y793" i="5"/>
  <c r="W793" i="5"/>
  <c r="Y792" i="5"/>
  <c r="W792" i="5"/>
  <c r="W794" i="5"/>
  <c r="X790" i="5"/>
  <c r="V790" i="5"/>
  <c r="U790" i="5"/>
  <c r="T790" i="5"/>
  <c r="R790" i="5"/>
  <c r="P790" i="5"/>
  <c r="M790" i="5"/>
  <c r="J790" i="5"/>
  <c r="H790" i="5"/>
  <c r="F790" i="5"/>
  <c r="Y789" i="5"/>
  <c r="W789" i="5"/>
  <c r="Y788" i="5"/>
  <c r="W788" i="5"/>
  <c r="Y787" i="5"/>
  <c r="W787" i="5"/>
  <c r="Y786" i="5"/>
  <c r="W786" i="5"/>
  <c r="Y785" i="5"/>
  <c r="Y790" i="5"/>
  <c r="W785" i="5"/>
  <c r="W790" i="5"/>
  <c r="X783" i="5"/>
  <c r="V783" i="5"/>
  <c r="U783" i="5"/>
  <c r="T783" i="5"/>
  <c r="S783" i="5"/>
  <c r="R783" i="5"/>
  <c r="Q783" i="5"/>
  <c r="P783" i="5"/>
  <c r="N783" i="5"/>
  <c r="M783" i="5"/>
  <c r="K783" i="5"/>
  <c r="J783" i="5"/>
  <c r="H783" i="5"/>
  <c r="F783" i="5"/>
  <c r="Y782" i="5"/>
  <c r="W782" i="5"/>
  <c r="Y781" i="5"/>
  <c r="W781" i="5"/>
  <c r="Y780" i="5"/>
  <c r="W780" i="5"/>
  <c r="Y779" i="5"/>
  <c r="W779" i="5"/>
  <c r="Y778" i="5"/>
  <c r="W778" i="5"/>
  <c r="Y777" i="5"/>
  <c r="W777" i="5"/>
  <c r="Y776" i="5"/>
  <c r="W776" i="5"/>
  <c r="Y775" i="5"/>
  <c r="W775" i="5"/>
  <c r="Y774" i="5"/>
  <c r="W774" i="5"/>
  <c r="Y773" i="5"/>
  <c r="W773" i="5"/>
  <c r="Y772" i="5"/>
  <c r="W772" i="5"/>
  <c r="Y771" i="5"/>
  <c r="W771" i="5"/>
  <c r="Y770" i="5"/>
  <c r="W770" i="5"/>
  <c r="Y769" i="5"/>
  <c r="W769" i="5"/>
  <c r="Y768" i="5"/>
  <c r="W768" i="5"/>
  <c r="Y767" i="5"/>
  <c r="W767" i="5"/>
  <c r="X765" i="5"/>
  <c r="V765" i="5"/>
  <c r="U765" i="5"/>
  <c r="T765" i="5"/>
  <c r="S765" i="5"/>
  <c r="R765" i="5"/>
  <c r="Q765" i="5"/>
  <c r="P765" i="5"/>
  <c r="N765" i="5"/>
  <c r="M765" i="5"/>
  <c r="K765" i="5"/>
  <c r="J765" i="5"/>
  <c r="H765" i="5"/>
  <c r="F765" i="5"/>
  <c r="Y764" i="5"/>
  <c r="W764" i="5"/>
  <c r="Y763" i="5"/>
  <c r="W763" i="5"/>
  <c r="Y762" i="5"/>
  <c r="W762" i="5"/>
  <c r="Y761" i="5"/>
  <c r="W761" i="5"/>
  <c r="Y760" i="5"/>
  <c r="W760" i="5"/>
  <c r="Y759" i="5"/>
  <c r="W759" i="5"/>
  <c r="Y758" i="5"/>
  <c r="W758" i="5"/>
  <c r="X756" i="5"/>
  <c r="V756" i="5"/>
  <c r="U756" i="5"/>
  <c r="T756" i="5"/>
  <c r="S756" i="5"/>
  <c r="R756" i="5"/>
  <c r="Q756" i="5"/>
  <c r="P756" i="5"/>
  <c r="N756" i="5"/>
  <c r="M756" i="5"/>
  <c r="K756" i="5"/>
  <c r="J756" i="5"/>
  <c r="H756" i="5"/>
  <c r="F756" i="5"/>
  <c r="Y755" i="5"/>
  <c r="W755" i="5"/>
  <c r="Y754" i="5"/>
  <c r="W754" i="5"/>
  <c r="Y753" i="5"/>
  <c r="W753" i="5"/>
  <c r="Y752" i="5"/>
  <c r="W752" i="5"/>
  <c r="Y751" i="5"/>
  <c r="W751" i="5"/>
  <c r="Y750" i="5"/>
  <c r="W750" i="5"/>
  <c r="Y749" i="5"/>
  <c r="W749" i="5"/>
  <c r="Y748" i="5"/>
  <c r="W748" i="5"/>
  <c r="Y747" i="5"/>
  <c r="W747" i="5"/>
  <c r="Y746" i="5"/>
  <c r="W746" i="5"/>
  <c r="Y745" i="5"/>
  <c r="W745" i="5"/>
  <c r="Y744" i="5"/>
  <c r="W744" i="5"/>
  <c r="Y743" i="5"/>
  <c r="W743" i="5"/>
  <c r="Y742" i="5"/>
  <c r="W742" i="5"/>
  <c r="Y741" i="5"/>
  <c r="W741" i="5"/>
  <c r="Y740" i="5"/>
  <c r="W740" i="5"/>
  <c r="Y739" i="5"/>
  <c r="W739" i="5"/>
  <c r="Y738" i="5"/>
  <c r="W738" i="5"/>
  <c r="Y737" i="5"/>
  <c r="W737" i="5"/>
  <c r="Y736" i="5"/>
  <c r="W736" i="5"/>
  <c r="X734" i="5"/>
  <c r="V734" i="5"/>
  <c r="U734" i="5"/>
  <c r="T734" i="5"/>
  <c r="S734" i="5"/>
  <c r="R734" i="5"/>
  <c r="Q734" i="5"/>
  <c r="P734" i="5"/>
  <c r="N734" i="5"/>
  <c r="M734" i="5"/>
  <c r="K734" i="5"/>
  <c r="J734" i="5"/>
  <c r="H734" i="5"/>
  <c r="F734" i="5"/>
  <c r="Y733" i="5"/>
  <c r="W733" i="5"/>
  <c r="Y732" i="5"/>
  <c r="W732" i="5"/>
  <c r="Y731" i="5"/>
  <c r="W731" i="5"/>
  <c r="Y730" i="5"/>
  <c r="W730" i="5"/>
  <c r="Y729" i="5"/>
  <c r="W729" i="5"/>
  <c r="Y728" i="5"/>
  <c r="W728" i="5"/>
  <c r="Y727" i="5"/>
  <c r="W727" i="5"/>
  <c r="Y726" i="5"/>
  <c r="Y734" i="5"/>
  <c r="W726" i="5"/>
  <c r="X724" i="5"/>
  <c r="V724" i="5"/>
  <c r="U724" i="5"/>
  <c r="T724" i="5"/>
  <c r="S724" i="5"/>
  <c r="R724" i="5"/>
  <c r="Q724" i="5"/>
  <c r="P724" i="5"/>
  <c r="N724" i="5"/>
  <c r="M724" i="5"/>
  <c r="K724" i="5"/>
  <c r="J724" i="5"/>
  <c r="H724" i="5"/>
  <c r="F724" i="5"/>
  <c r="Y723" i="5"/>
  <c r="W723" i="5"/>
  <c r="Y722" i="5"/>
  <c r="W722" i="5"/>
  <c r="Y721" i="5"/>
  <c r="W721" i="5"/>
  <c r="Y720" i="5"/>
  <c r="W720" i="5"/>
  <c r="Y719" i="5"/>
  <c r="W719" i="5"/>
  <c r="Y718" i="5"/>
  <c r="W718" i="5"/>
  <c r="Y717" i="5"/>
  <c r="W717" i="5"/>
  <c r="Y716" i="5"/>
  <c r="W716" i="5"/>
  <c r="X714" i="5"/>
  <c r="V714" i="5"/>
  <c r="U714" i="5"/>
  <c r="T714" i="5"/>
  <c r="S714" i="5"/>
  <c r="R714" i="5"/>
  <c r="Q714" i="5"/>
  <c r="P714" i="5"/>
  <c r="N714" i="5"/>
  <c r="M714" i="5"/>
  <c r="K714" i="5"/>
  <c r="J714" i="5"/>
  <c r="H714" i="5"/>
  <c r="F714" i="5"/>
  <c r="Y713" i="5"/>
  <c r="W713" i="5"/>
  <c r="Y712" i="5"/>
  <c r="W712" i="5"/>
  <c r="Y711" i="5"/>
  <c r="W711" i="5"/>
  <c r="Y710" i="5"/>
  <c r="W710" i="5"/>
  <c r="X708" i="5"/>
  <c r="V708" i="5"/>
  <c r="U708" i="5"/>
  <c r="T708" i="5"/>
  <c r="S708" i="5"/>
  <c r="R708" i="5"/>
  <c r="Q708" i="5"/>
  <c r="P708" i="5"/>
  <c r="N708" i="5"/>
  <c r="M708" i="5"/>
  <c r="K708" i="5"/>
  <c r="J708" i="5"/>
  <c r="H708" i="5"/>
  <c r="F708" i="5"/>
  <c r="Y707" i="5"/>
  <c r="W707" i="5"/>
  <c r="Y706" i="5"/>
  <c r="W706" i="5"/>
  <c r="Y705" i="5"/>
  <c r="W705" i="5"/>
  <c r="Y704" i="5"/>
  <c r="W704" i="5"/>
  <c r="Y703" i="5"/>
  <c r="W703" i="5"/>
  <c r="Y702" i="5"/>
  <c r="W702" i="5"/>
  <c r="Y701" i="5"/>
  <c r="W701" i="5"/>
  <c r="X699" i="5"/>
  <c r="V699" i="5"/>
  <c r="U699" i="5"/>
  <c r="T699" i="5"/>
  <c r="S699" i="5"/>
  <c r="R699" i="5"/>
  <c r="Q699" i="5"/>
  <c r="P699" i="5"/>
  <c r="N699" i="5"/>
  <c r="M699" i="5"/>
  <c r="K699" i="5"/>
  <c r="J699" i="5"/>
  <c r="H699" i="5"/>
  <c r="F699" i="5"/>
  <c r="Y698" i="5"/>
  <c r="W698" i="5"/>
  <c r="Y697" i="5"/>
  <c r="W697" i="5"/>
  <c r="Y696" i="5"/>
  <c r="W696" i="5"/>
  <c r="Y695" i="5"/>
  <c r="W695" i="5"/>
  <c r="Y694" i="5"/>
  <c r="W694" i="5"/>
  <c r="Y693" i="5"/>
  <c r="W693" i="5"/>
  <c r="Y692" i="5"/>
  <c r="W692" i="5"/>
  <c r="Y691" i="5"/>
  <c r="W691" i="5"/>
  <c r="Y690" i="5"/>
  <c r="W690" i="5"/>
  <c r="X688" i="5"/>
  <c r="V688" i="5"/>
  <c r="U688" i="5"/>
  <c r="T688" i="5"/>
  <c r="S688" i="5"/>
  <c r="R688" i="5"/>
  <c r="Q688" i="5"/>
  <c r="P688" i="5"/>
  <c r="N688" i="5"/>
  <c r="M688" i="5"/>
  <c r="K688" i="5"/>
  <c r="J688" i="5"/>
  <c r="H688" i="5"/>
  <c r="F688" i="5"/>
  <c r="Y687" i="5"/>
  <c r="W687" i="5"/>
  <c r="Y686" i="5"/>
  <c r="W686" i="5"/>
  <c r="Y685" i="5"/>
  <c r="W685" i="5"/>
  <c r="Y684" i="5"/>
  <c r="W684" i="5"/>
  <c r="Y683" i="5"/>
  <c r="W683" i="5"/>
  <c r="Y682" i="5"/>
  <c r="W682" i="5"/>
  <c r="Y681" i="5"/>
  <c r="W681" i="5"/>
  <c r="Y680" i="5"/>
  <c r="W680" i="5"/>
  <c r="Y679" i="5"/>
  <c r="W679" i="5"/>
  <c r="Y678" i="5"/>
  <c r="W678" i="5"/>
  <c r="Y677" i="5"/>
  <c r="W677" i="5"/>
  <c r="Y676" i="5"/>
  <c r="W676" i="5"/>
  <c r="Y675" i="5"/>
  <c r="W675" i="5"/>
  <c r="Y674" i="5"/>
  <c r="W674" i="5"/>
  <c r="W688" i="5"/>
  <c r="X672" i="5"/>
  <c r="X1049" i="5"/>
  <c r="V672" i="5"/>
  <c r="U672" i="5"/>
  <c r="T672" i="5"/>
  <c r="S672" i="5"/>
  <c r="R672" i="5"/>
  <c r="Q672" i="5"/>
  <c r="P672" i="5"/>
  <c r="N672" i="5"/>
  <c r="M672" i="5"/>
  <c r="K672" i="5"/>
  <c r="J672" i="5"/>
  <c r="H672" i="5"/>
  <c r="H1049" i="5"/>
  <c r="F672" i="5"/>
  <c r="Y671" i="5"/>
  <c r="W671" i="5"/>
  <c r="Y670" i="5"/>
  <c r="W670" i="5"/>
  <c r="Y669" i="5"/>
  <c r="W669" i="5"/>
  <c r="Y668" i="5"/>
  <c r="W668" i="5"/>
  <c r="Y667" i="5"/>
  <c r="W667" i="5"/>
  <c r="Y666" i="5"/>
  <c r="W666" i="5"/>
  <c r="Y665" i="5"/>
  <c r="W665" i="5"/>
  <c r="Y664" i="5"/>
  <c r="W664" i="5"/>
  <c r="Y663" i="5"/>
  <c r="W663" i="5"/>
  <c r="Y662" i="5"/>
  <c r="W662" i="5"/>
  <c r="Y661" i="5"/>
  <c r="W661" i="5"/>
  <c r="Y660" i="5"/>
  <c r="W660" i="5"/>
  <c r="Y659" i="5"/>
  <c r="W659" i="5"/>
  <c r="Y658" i="5"/>
  <c r="W658" i="5"/>
  <c r="Y657" i="5"/>
  <c r="W657" i="5"/>
  <c r="Y656" i="5"/>
  <c r="W656" i="5"/>
  <c r="Y655" i="5"/>
  <c r="W655" i="5"/>
  <c r="W672" i="5"/>
  <c r="Y651" i="5"/>
  <c r="W651" i="5"/>
  <c r="X649" i="5"/>
  <c r="V649" i="5"/>
  <c r="U649" i="5"/>
  <c r="T649" i="5"/>
  <c r="S649" i="5"/>
  <c r="R649" i="5"/>
  <c r="Q649" i="5"/>
  <c r="P649" i="5"/>
  <c r="N649" i="5"/>
  <c r="M649" i="5"/>
  <c r="K649" i="5"/>
  <c r="J649" i="5"/>
  <c r="H649" i="5"/>
  <c r="F649" i="5"/>
  <c r="Y648" i="5"/>
  <c r="W648" i="5"/>
  <c r="Y647" i="5"/>
  <c r="W647" i="5"/>
  <c r="Y646" i="5"/>
  <c r="W646" i="5"/>
  <c r="Y645" i="5"/>
  <c r="W645" i="5"/>
  <c r="Y644" i="5"/>
  <c r="Y649" i="5"/>
  <c r="W644" i="5"/>
  <c r="X642" i="5"/>
  <c r="X653" i="5"/>
  <c r="V642" i="5"/>
  <c r="V653" i="5"/>
  <c r="U642" i="5"/>
  <c r="U653" i="5"/>
  <c r="T642" i="5"/>
  <c r="T653" i="5"/>
  <c r="S642" i="5"/>
  <c r="S653" i="5"/>
  <c r="R642" i="5"/>
  <c r="R653" i="5"/>
  <c r="Q642" i="5"/>
  <c r="Q653" i="5"/>
  <c r="P642" i="5"/>
  <c r="P653" i="5"/>
  <c r="N642" i="5"/>
  <c r="N653" i="5"/>
  <c r="M642" i="5"/>
  <c r="M653" i="5"/>
  <c r="K642" i="5"/>
  <c r="K653" i="5"/>
  <c r="J642" i="5"/>
  <c r="J653" i="5"/>
  <c r="H642" i="5"/>
  <c r="H653" i="5"/>
  <c r="F642" i="5"/>
  <c r="F653" i="5"/>
  <c r="Y641" i="5"/>
  <c r="W641" i="5"/>
  <c r="Y640" i="5"/>
  <c r="W640" i="5"/>
  <c r="Y639" i="5"/>
  <c r="W639" i="5"/>
  <c r="Y638" i="5"/>
  <c r="W638" i="5"/>
  <c r="Y637" i="5"/>
  <c r="W637" i="5"/>
  <c r="Y636" i="5"/>
  <c r="W636" i="5"/>
  <c r="Y635" i="5"/>
  <c r="W635" i="5"/>
  <c r="Y634" i="5"/>
  <c r="W634" i="5"/>
  <c r="Y633" i="5"/>
  <c r="W633" i="5"/>
  <c r="Y632" i="5"/>
  <c r="W632" i="5"/>
  <c r="Y631" i="5"/>
  <c r="W631" i="5"/>
  <c r="Y630" i="5"/>
  <c r="W630" i="5"/>
  <c r="Y629" i="5"/>
  <c r="W629" i="5"/>
  <c r="Y628" i="5"/>
  <c r="W628" i="5"/>
  <c r="Y627" i="5"/>
  <c r="W627" i="5"/>
  <c r="Y626" i="5"/>
  <c r="W626" i="5"/>
  <c r="Y625" i="5"/>
  <c r="W625" i="5"/>
  <c r="Y624" i="5"/>
  <c r="W624" i="5"/>
  <c r="X620" i="5"/>
  <c r="V620" i="5"/>
  <c r="U620" i="5"/>
  <c r="T620" i="5"/>
  <c r="S620" i="5"/>
  <c r="R620" i="5"/>
  <c r="Q620" i="5"/>
  <c r="P620" i="5"/>
  <c r="N620" i="5"/>
  <c r="M620" i="5"/>
  <c r="K620" i="5"/>
  <c r="J620" i="5"/>
  <c r="H620" i="5"/>
  <c r="F620" i="5"/>
  <c r="Y619" i="5"/>
  <c r="W619" i="5"/>
  <c r="Y618" i="5"/>
  <c r="W618" i="5"/>
  <c r="Y617" i="5"/>
  <c r="W617" i="5"/>
  <c r="Y616" i="5"/>
  <c r="W616" i="5"/>
  <c r="Y615" i="5"/>
  <c r="W615" i="5"/>
  <c r="X613" i="5"/>
  <c r="V613" i="5"/>
  <c r="U613" i="5"/>
  <c r="T613" i="5"/>
  <c r="S613" i="5"/>
  <c r="R613" i="5"/>
  <c r="Q613" i="5"/>
  <c r="P613" i="5"/>
  <c r="N613" i="5"/>
  <c r="M613" i="5"/>
  <c r="K613" i="5"/>
  <c r="J613" i="5"/>
  <c r="H613" i="5"/>
  <c r="F613" i="5"/>
  <c r="Y612" i="5"/>
  <c r="W612" i="5"/>
  <c r="Y611" i="5"/>
  <c r="W611" i="5"/>
  <c r="Y610" i="5"/>
  <c r="W610" i="5"/>
  <c r="Y609" i="5"/>
  <c r="W609" i="5"/>
  <c r="Y608" i="5"/>
  <c r="W608" i="5"/>
  <c r="Y607" i="5"/>
  <c r="W607" i="5"/>
  <c r="X605" i="5"/>
  <c r="V605" i="5"/>
  <c r="U605" i="5"/>
  <c r="T605" i="5"/>
  <c r="S605" i="5"/>
  <c r="R605" i="5"/>
  <c r="Q605" i="5"/>
  <c r="P605" i="5"/>
  <c r="N605" i="5"/>
  <c r="M605" i="5"/>
  <c r="K605" i="5"/>
  <c r="J605" i="5"/>
  <c r="H605" i="5"/>
  <c r="F605" i="5"/>
  <c r="Y604" i="5"/>
  <c r="W604" i="5"/>
  <c r="Y603" i="5"/>
  <c r="W603" i="5"/>
  <c r="Y602" i="5"/>
  <c r="W602" i="5"/>
  <c r="Y601" i="5"/>
  <c r="W601" i="5"/>
  <c r="Y600" i="5"/>
  <c r="W600" i="5"/>
  <c r="Y599" i="5"/>
  <c r="W599" i="5"/>
  <c r="Y598" i="5"/>
  <c r="W598" i="5"/>
  <c r="Y597" i="5"/>
  <c r="W597" i="5"/>
  <c r="Y596" i="5"/>
  <c r="W596" i="5"/>
  <c r="Y595" i="5"/>
  <c r="W595" i="5"/>
  <c r="Y594" i="5"/>
  <c r="W594" i="5"/>
  <c r="Y593" i="5"/>
  <c r="W593" i="5"/>
  <c r="Y592" i="5"/>
  <c r="W592" i="5"/>
  <c r="Y591" i="5"/>
  <c r="W591" i="5"/>
  <c r="Y590" i="5"/>
  <c r="W590" i="5"/>
  <c r="Y589" i="5"/>
  <c r="W589" i="5"/>
  <c r="X587" i="5"/>
  <c r="V587" i="5"/>
  <c r="U587" i="5"/>
  <c r="T587" i="5"/>
  <c r="S587" i="5"/>
  <c r="R587" i="5"/>
  <c r="Q587" i="5"/>
  <c r="P587" i="5"/>
  <c r="N587" i="5"/>
  <c r="M587" i="5"/>
  <c r="K587" i="5"/>
  <c r="J587" i="5"/>
  <c r="H587" i="5"/>
  <c r="F587" i="5"/>
  <c r="Y586" i="5"/>
  <c r="W586" i="5"/>
  <c r="Y585" i="5"/>
  <c r="W585" i="5"/>
  <c r="Y584" i="5"/>
  <c r="W584" i="5"/>
  <c r="Y583" i="5"/>
  <c r="Y587" i="5"/>
  <c r="W583" i="5"/>
  <c r="X581" i="5"/>
  <c r="V581" i="5"/>
  <c r="U581" i="5"/>
  <c r="T581" i="5"/>
  <c r="S581" i="5"/>
  <c r="R581" i="5"/>
  <c r="Q581" i="5"/>
  <c r="P581" i="5"/>
  <c r="N581" i="5"/>
  <c r="M581" i="5"/>
  <c r="K581" i="5"/>
  <c r="J581" i="5"/>
  <c r="H581" i="5"/>
  <c r="F581" i="5"/>
  <c r="Y580" i="5"/>
  <c r="W580" i="5"/>
  <c r="Y579" i="5"/>
  <c r="W579" i="5"/>
  <c r="Y578" i="5"/>
  <c r="W578" i="5"/>
  <c r="Y577" i="5"/>
  <c r="W577" i="5"/>
  <c r="Y576" i="5"/>
  <c r="W576" i="5"/>
  <c r="Y575" i="5"/>
  <c r="W575" i="5"/>
  <c r="Y574" i="5"/>
  <c r="W574" i="5"/>
  <c r="Y573" i="5"/>
  <c r="W573" i="5"/>
  <c r="Y572" i="5"/>
  <c r="W572" i="5"/>
  <c r="X570" i="5"/>
  <c r="V570" i="5"/>
  <c r="U570" i="5"/>
  <c r="T570" i="5"/>
  <c r="S570" i="5"/>
  <c r="R570" i="5"/>
  <c r="Q570" i="5"/>
  <c r="P570" i="5"/>
  <c r="N570" i="5"/>
  <c r="M570" i="5"/>
  <c r="K570" i="5"/>
  <c r="J570" i="5"/>
  <c r="H570" i="5"/>
  <c r="F570" i="5"/>
  <c r="Y569" i="5"/>
  <c r="W569" i="5"/>
  <c r="Y568" i="5"/>
  <c r="W568" i="5"/>
  <c r="Y567" i="5"/>
  <c r="W567" i="5"/>
  <c r="Y566" i="5"/>
  <c r="W566" i="5"/>
  <c r="Y565" i="5"/>
  <c r="Y570" i="5"/>
  <c r="W565" i="5"/>
  <c r="W570" i="5" s="1"/>
  <c r="X563" i="5"/>
  <c r="V563" i="5"/>
  <c r="U563" i="5"/>
  <c r="T563" i="5"/>
  <c r="S563" i="5"/>
  <c r="R563" i="5"/>
  <c r="Q563" i="5"/>
  <c r="P563" i="5"/>
  <c r="N563" i="5"/>
  <c r="M563" i="5"/>
  <c r="K563" i="5"/>
  <c r="J563" i="5"/>
  <c r="H563" i="5"/>
  <c r="F563" i="5"/>
  <c r="Y562" i="5"/>
  <c r="W562" i="5"/>
  <c r="Y561" i="5"/>
  <c r="W561" i="5"/>
  <c r="Y560" i="5"/>
  <c r="W560" i="5"/>
  <c r="Y559" i="5"/>
  <c r="W559" i="5"/>
  <c r="Y558" i="5"/>
  <c r="W558" i="5"/>
  <c r="Y557" i="5"/>
  <c r="W557" i="5"/>
  <c r="Y556" i="5"/>
  <c r="W556" i="5"/>
  <c r="W563" i="5" s="1"/>
  <c r="X554" i="5"/>
  <c r="V554" i="5"/>
  <c r="U554" i="5"/>
  <c r="T554" i="5"/>
  <c r="S554" i="5"/>
  <c r="R554" i="5"/>
  <c r="Q554" i="5"/>
  <c r="P554" i="5"/>
  <c r="N554" i="5"/>
  <c r="M554" i="5"/>
  <c r="K554" i="5"/>
  <c r="J554" i="5"/>
  <c r="H554" i="5"/>
  <c r="F554" i="5"/>
  <c r="Y553" i="5"/>
  <c r="W553" i="5"/>
  <c r="Y552" i="5"/>
  <c r="W552" i="5"/>
  <c r="Y551" i="5"/>
  <c r="W551" i="5"/>
  <c r="Y550" i="5"/>
  <c r="W550" i="5"/>
  <c r="Y549" i="5"/>
  <c r="W549" i="5"/>
  <c r="Y548" i="5"/>
  <c r="W548" i="5"/>
  <c r="Y547" i="5"/>
  <c r="W547" i="5"/>
  <c r="Y546" i="5"/>
  <c r="W546" i="5"/>
  <c r="Y545" i="5"/>
  <c r="Y554" i="5"/>
  <c r="W545" i="5"/>
  <c r="W554" i="5"/>
  <c r="X543" i="5"/>
  <c r="V543" i="5"/>
  <c r="U543" i="5"/>
  <c r="T543" i="5"/>
  <c r="S543" i="5"/>
  <c r="R543" i="5"/>
  <c r="Q543" i="5"/>
  <c r="P543" i="5"/>
  <c r="N543" i="5"/>
  <c r="M543" i="5"/>
  <c r="K543" i="5"/>
  <c r="J543" i="5"/>
  <c r="H543" i="5"/>
  <c r="F543" i="5"/>
  <c r="Y542" i="5"/>
  <c r="W542" i="5"/>
  <c r="Y541" i="5"/>
  <c r="W541" i="5"/>
  <c r="Y540" i="5"/>
  <c r="W540" i="5"/>
  <c r="Y539" i="5"/>
  <c r="W539" i="5"/>
  <c r="Y538" i="5"/>
  <c r="W538" i="5"/>
  <c r="Y537" i="5"/>
  <c r="W537" i="5"/>
  <c r="Y536" i="5"/>
  <c r="W536" i="5"/>
  <c r="Y535" i="5"/>
  <c r="W535" i="5"/>
  <c r="W543" i="5"/>
  <c r="X533" i="5"/>
  <c r="V533" i="5"/>
  <c r="U533" i="5"/>
  <c r="U622" i="5"/>
  <c r="T533" i="5"/>
  <c r="T622" i="5"/>
  <c r="S533" i="5"/>
  <c r="R533" i="5"/>
  <c r="Q533" i="5"/>
  <c r="P533" i="5"/>
  <c r="N533" i="5"/>
  <c r="M533" i="5"/>
  <c r="K533" i="5"/>
  <c r="J533" i="5"/>
  <c r="H533" i="5"/>
  <c r="F533" i="5"/>
  <c r="Y532" i="5"/>
  <c r="W532" i="5"/>
  <c r="Y531" i="5"/>
  <c r="W531" i="5"/>
  <c r="Y530" i="5"/>
  <c r="W530" i="5"/>
  <c r="Y529" i="5"/>
  <c r="W529" i="5"/>
  <c r="Y528" i="5"/>
  <c r="W528" i="5"/>
  <c r="Y527" i="5"/>
  <c r="W527" i="5"/>
  <c r="Y526" i="5"/>
  <c r="W526" i="5"/>
  <c r="Y525" i="5"/>
  <c r="W525" i="5"/>
  <c r="Y524" i="5"/>
  <c r="W524" i="5"/>
  <c r="W533" i="5" s="1"/>
  <c r="X520" i="5"/>
  <c r="V520" i="5"/>
  <c r="U520" i="5"/>
  <c r="T520" i="5"/>
  <c r="S520" i="5"/>
  <c r="R520" i="5"/>
  <c r="Q520" i="5"/>
  <c r="P520" i="5"/>
  <c r="N520" i="5"/>
  <c r="M520" i="5"/>
  <c r="K520" i="5"/>
  <c r="J520" i="5"/>
  <c r="H520" i="5"/>
  <c r="F520" i="5"/>
  <c r="Y519" i="5"/>
  <c r="W519" i="5"/>
  <c r="Y518" i="5"/>
  <c r="W518" i="5"/>
  <c r="Y517" i="5"/>
  <c r="W517" i="5"/>
  <c r="Y516" i="5"/>
  <c r="W516" i="5"/>
  <c r="Y515" i="5"/>
  <c r="W515" i="5"/>
  <c r="W520" i="5" s="1"/>
  <c r="X513" i="5"/>
  <c r="X522" i="5"/>
  <c r="V513" i="5"/>
  <c r="V522" i="5"/>
  <c r="U513" i="5"/>
  <c r="U522" i="5"/>
  <c r="T513" i="5"/>
  <c r="T522" i="5"/>
  <c r="S513" i="5"/>
  <c r="S522" i="5"/>
  <c r="R513" i="5"/>
  <c r="R522" i="5"/>
  <c r="Q513" i="5"/>
  <c r="P513" i="5"/>
  <c r="P522" i="5"/>
  <c r="N513" i="5"/>
  <c r="N522" i="5"/>
  <c r="M513" i="5"/>
  <c r="K513" i="5"/>
  <c r="K522" i="5"/>
  <c r="J513" i="5"/>
  <c r="J522" i="5"/>
  <c r="H513" i="5"/>
  <c r="F513" i="5"/>
  <c r="F522" i="5"/>
  <c r="Y512" i="5"/>
  <c r="W512" i="5"/>
  <c r="Y511" i="5"/>
  <c r="W511" i="5"/>
  <c r="Y510" i="5"/>
  <c r="W510" i="5"/>
  <c r="Y509" i="5"/>
  <c r="W509" i="5"/>
  <c r="Y508" i="5"/>
  <c r="W508" i="5"/>
  <c r="Y507" i="5"/>
  <c r="W507" i="5"/>
  <c r="Y506" i="5"/>
  <c r="W506" i="5"/>
  <c r="Y505" i="5"/>
  <c r="W505" i="5"/>
  <c r="Y504" i="5"/>
  <c r="W504" i="5"/>
  <c r="Y503" i="5"/>
  <c r="W503" i="5"/>
  <c r="Y502" i="5"/>
  <c r="W502" i="5"/>
  <c r="Y501" i="5"/>
  <c r="W501" i="5"/>
  <c r="W513" i="5"/>
  <c r="X497" i="5"/>
  <c r="V497" i="5"/>
  <c r="U497" i="5"/>
  <c r="T497" i="5"/>
  <c r="R497" i="5"/>
  <c r="P497" i="5"/>
  <c r="M497" i="5"/>
  <c r="J497" i="5"/>
  <c r="H497" i="5"/>
  <c r="F497" i="5"/>
  <c r="Y496" i="5"/>
  <c r="W496" i="5"/>
  <c r="Y495" i="5"/>
  <c r="W495" i="5"/>
  <c r="Y494" i="5"/>
  <c r="W494" i="5"/>
  <c r="Y493" i="5"/>
  <c r="W493" i="5"/>
  <c r="Y492" i="5"/>
  <c r="W492" i="5"/>
  <c r="Y491" i="5"/>
  <c r="W491" i="5"/>
  <c r="Y490" i="5"/>
  <c r="W490" i="5"/>
  <c r="Y489" i="5"/>
  <c r="W489" i="5"/>
  <c r="Y488" i="5"/>
  <c r="W488" i="5"/>
  <c r="Y487" i="5"/>
  <c r="W487" i="5"/>
  <c r="Y486" i="5"/>
  <c r="W486" i="5"/>
  <c r="Y485" i="5"/>
  <c r="W485" i="5"/>
  <c r="Y484" i="5"/>
  <c r="W484" i="5"/>
  <c r="Y483" i="5"/>
  <c r="W483" i="5"/>
  <c r="Y482" i="5"/>
  <c r="W482" i="5"/>
  <c r="Y481" i="5"/>
  <c r="W481" i="5"/>
  <c r="Y480" i="5"/>
  <c r="W480" i="5"/>
  <c r="Y479" i="5"/>
  <c r="W479" i="5"/>
  <c r="Y478" i="5"/>
  <c r="W478" i="5"/>
  <c r="Y477" i="5"/>
  <c r="W477" i="5"/>
  <c r="Y476" i="5"/>
  <c r="W476" i="5"/>
  <c r="Y475" i="5"/>
  <c r="W475" i="5"/>
  <c r="Y474" i="5"/>
  <c r="W474" i="5"/>
  <c r="Y473" i="5"/>
  <c r="W473" i="5"/>
  <c r="Y472" i="5"/>
  <c r="W472" i="5"/>
  <c r="Y471" i="5"/>
  <c r="W471" i="5"/>
  <c r="Y470" i="5"/>
  <c r="W470" i="5"/>
  <c r="Y469" i="5"/>
  <c r="W469" i="5"/>
  <c r="Y468" i="5"/>
  <c r="W468" i="5"/>
  <c r="X466" i="5"/>
  <c r="V466" i="5"/>
  <c r="U466" i="5"/>
  <c r="T466" i="5"/>
  <c r="R466" i="5"/>
  <c r="P466" i="5"/>
  <c r="M466" i="5"/>
  <c r="J466" i="5"/>
  <c r="H466" i="5"/>
  <c r="F466" i="5"/>
  <c r="Y465" i="5"/>
  <c r="W465" i="5"/>
  <c r="Y464" i="5"/>
  <c r="W464" i="5"/>
  <c r="Y463" i="5"/>
  <c r="W463" i="5"/>
  <c r="Y462" i="5"/>
  <c r="Y466" i="5"/>
  <c r="W462" i="5"/>
  <c r="W466" i="5"/>
  <c r="X460" i="5"/>
  <c r="V460" i="5"/>
  <c r="U460" i="5"/>
  <c r="T460" i="5"/>
  <c r="R460" i="5"/>
  <c r="P460" i="5"/>
  <c r="M460" i="5"/>
  <c r="J460" i="5"/>
  <c r="H460" i="5"/>
  <c r="F460" i="5"/>
  <c r="Y459" i="5"/>
  <c r="W459" i="5"/>
  <c r="Y458" i="5"/>
  <c r="W458" i="5"/>
  <c r="Y457" i="5"/>
  <c r="W457" i="5"/>
  <c r="Y456" i="5"/>
  <c r="W456" i="5"/>
  <c r="X454" i="5"/>
  <c r="V454" i="5"/>
  <c r="U454" i="5"/>
  <c r="T454" i="5"/>
  <c r="R454" i="5"/>
  <c r="P454" i="5"/>
  <c r="M454" i="5"/>
  <c r="J454" i="5"/>
  <c r="H454" i="5"/>
  <c r="F454" i="5"/>
  <c r="Y453" i="5"/>
  <c r="W453" i="5"/>
  <c r="Y452" i="5"/>
  <c r="W452" i="5"/>
  <c r="Y451" i="5"/>
  <c r="W451" i="5"/>
  <c r="Y450" i="5"/>
  <c r="W450" i="5"/>
  <c r="Y449" i="5"/>
  <c r="W449" i="5"/>
  <c r="Y448" i="5"/>
  <c r="W448" i="5"/>
  <c r="X446" i="5"/>
  <c r="V446" i="5"/>
  <c r="U446" i="5"/>
  <c r="T446" i="5"/>
  <c r="S446" i="5"/>
  <c r="R446" i="5"/>
  <c r="Q446" i="5"/>
  <c r="P446" i="5"/>
  <c r="N446" i="5"/>
  <c r="M446" i="5"/>
  <c r="J446" i="5"/>
  <c r="H446" i="5"/>
  <c r="F446" i="5"/>
  <c r="Y445" i="5"/>
  <c r="W445" i="5"/>
  <c r="Y444" i="5"/>
  <c r="W444" i="5"/>
  <c r="Y443" i="5"/>
  <c r="W443" i="5"/>
  <c r="Y442" i="5"/>
  <c r="W442" i="5"/>
  <c r="Y441" i="5"/>
  <c r="W441" i="5"/>
  <c r="Y440" i="5"/>
  <c r="W440" i="5"/>
  <c r="Y439" i="5"/>
  <c r="W439" i="5"/>
  <c r="Y438" i="5"/>
  <c r="W438" i="5"/>
  <c r="Y437" i="5"/>
  <c r="W437" i="5"/>
  <c r="Y436" i="5"/>
  <c r="W436" i="5"/>
  <c r="Y435" i="5"/>
  <c r="W435" i="5"/>
  <c r="Y434" i="5"/>
  <c r="W434" i="5"/>
  <c r="Y433" i="5"/>
  <c r="W433" i="5"/>
  <c r="Y432" i="5"/>
  <c r="W432" i="5"/>
  <c r="Y431" i="5"/>
  <c r="W431" i="5"/>
  <c r="Y430" i="5"/>
  <c r="W430" i="5"/>
  <c r="Y429" i="5"/>
  <c r="W429" i="5"/>
  <c r="Y428" i="5"/>
  <c r="W428" i="5"/>
  <c r="Y427" i="5"/>
  <c r="W427" i="5"/>
  <c r="Y426" i="5"/>
  <c r="W426" i="5"/>
  <c r="Y425" i="5"/>
  <c r="W425" i="5"/>
  <c r="Y424" i="5"/>
  <c r="W424" i="5"/>
  <c r="Y423" i="5"/>
  <c r="W423" i="5"/>
  <c r="X421" i="5"/>
  <c r="V421" i="5"/>
  <c r="U421" i="5"/>
  <c r="T421" i="5"/>
  <c r="R421" i="5"/>
  <c r="P421" i="5"/>
  <c r="M421" i="5"/>
  <c r="J421" i="5"/>
  <c r="H421" i="5"/>
  <c r="F421" i="5"/>
  <c r="Y420" i="5"/>
  <c r="W420" i="5"/>
  <c r="Y419" i="5"/>
  <c r="W419" i="5"/>
  <c r="Y418" i="5"/>
  <c r="W418" i="5"/>
  <c r="Y417" i="5"/>
  <c r="W417" i="5"/>
  <c r="Y416" i="5"/>
  <c r="W416" i="5"/>
  <c r="Y415" i="5"/>
  <c r="Y421" i="5"/>
  <c r="W415" i="5"/>
  <c r="W421" i="5"/>
  <c r="X413" i="5"/>
  <c r="V413" i="5"/>
  <c r="U413" i="5"/>
  <c r="T413" i="5"/>
  <c r="R413" i="5"/>
  <c r="P413" i="5"/>
  <c r="M413" i="5"/>
  <c r="J413" i="5"/>
  <c r="H413" i="5"/>
  <c r="F413" i="5"/>
  <c r="Y412" i="5"/>
  <c r="W412" i="5"/>
  <c r="Y411" i="5"/>
  <c r="W411" i="5"/>
  <c r="Y410" i="5"/>
  <c r="W410" i="5"/>
  <c r="Y409" i="5"/>
  <c r="W409" i="5"/>
  <c r="Y408" i="5"/>
  <c r="W408" i="5"/>
  <c r="Y407" i="5"/>
  <c r="W407" i="5"/>
  <c r="Y406" i="5"/>
  <c r="Y413" i="5"/>
  <c r="W406" i="5"/>
  <c r="W413" i="5"/>
  <c r="X404" i="5"/>
  <c r="V404" i="5"/>
  <c r="U404" i="5"/>
  <c r="T404" i="5"/>
  <c r="R404" i="5"/>
  <c r="P404" i="5"/>
  <c r="M404" i="5"/>
  <c r="J404" i="5"/>
  <c r="H404" i="5"/>
  <c r="F404" i="5"/>
  <c r="Y403" i="5"/>
  <c r="W403" i="5"/>
  <c r="Y402" i="5"/>
  <c r="W402" i="5"/>
  <c r="Y401" i="5"/>
  <c r="W401" i="5"/>
  <c r="Y400" i="5"/>
  <c r="W400" i="5"/>
  <c r="Y399" i="5"/>
  <c r="W399" i="5"/>
  <c r="Y398" i="5"/>
  <c r="W398" i="5"/>
  <c r="Y397" i="5"/>
  <c r="W397" i="5"/>
  <c r="Y396" i="5"/>
  <c r="W396" i="5"/>
  <c r="Y395" i="5"/>
  <c r="W395" i="5"/>
  <c r="Y394" i="5"/>
  <c r="W394" i="5"/>
  <c r="Y393" i="5"/>
  <c r="W393" i="5"/>
  <c r="Y392" i="5"/>
  <c r="W392" i="5"/>
  <c r="Y391" i="5"/>
  <c r="W391" i="5"/>
  <c r="Y390" i="5"/>
  <c r="W390" i="5"/>
  <c r="Y389" i="5"/>
  <c r="W389" i="5"/>
  <c r="Y388" i="5"/>
  <c r="W388" i="5"/>
  <c r="X386" i="5"/>
  <c r="V386" i="5"/>
  <c r="U386" i="5"/>
  <c r="T386" i="5"/>
  <c r="R386" i="5"/>
  <c r="P386" i="5"/>
  <c r="M386" i="5"/>
  <c r="J386" i="5"/>
  <c r="H386" i="5"/>
  <c r="F386" i="5"/>
  <c r="Y385" i="5"/>
  <c r="W385" i="5"/>
  <c r="Y384" i="5"/>
  <c r="W384" i="5"/>
  <c r="Y383" i="5"/>
  <c r="W383" i="5"/>
  <c r="Y382" i="5"/>
  <c r="W382" i="5"/>
  <c r="Y381" i="5"/>
  <c r="W381" i="5"/>
  <c r="Y380" i="5"/>
  <c r="W380" i="5"/>
  <c r="Y379" i="5"/>
  <c r="W379" i="5"/>
  <c r="Y378" i="5"/>
  <c r="W378" i="5"/>
  <c r="Y377" i="5"/>
  <c r="W377" i="5"/>
  <c r="Y376" i="5"/>
  <c r="Y386" i="5"/>
  <c r="W376" i="5"/>
  <c r="W386" i="5"/>
  <c r="Y374" i="5"/>
  <c r="W374" i="5"/>
  <c r="Y372" i="5"/>
  <c r="W372" i="5"/>
  <c r="X370" i="5"/>
  <c r="V370" i="5"/>
  <c r="U370" i="5"/>
  <c r="T370" i="5"/>
  <c r="S370" i="5"/>
  <c r="R370" i="5"/>
  <c r="Q370" i="5"/>
  <c r="P370" i="5"/>
  <c r="N370" i="5"/>
  <c r="M370" i="5"/>
  <c r="K370" i="5"/>
  <c r="J370" i="5"/>
  <c r="H370" i="5"/>
  <c r="F370" i="5"/>
  <c r="Y369" i="5"/>
  <c r="W369" i="5"/>
  <c r="Y368" i="5"/>
  <c r="W368" i="5"/>
  <c r="Y367" i="5"/>
  <c r="W367" i="5"/>
  <c r="Y366" i="5"/>
  <c r="W366" i="5"/>
  <c r="Y365" i="5"/>
  <c r="W365" i="5"/>
  <c r="Y364" i="5"/>
  <c r="W364" i="5"/>
  <c r="Y363" i="5"/>
  <c r="W363" i="5"/>
  <c r="Y362" i="5"/>
  <c r="W362" i="5"/>
  <c r="X360" i="5"/>
  <c r="V360" i="5"/>
  <c r="U360" i="5"/>
  <c r="T360" i="5"/>
  <c r="R360" i="5"/>
  <c r="P360" i="5"/>
  <c r="M360" i="5"/>
  <c r="J360" i="5"/>
  <c r="H360" i="5"/>
  <c r="F360" i="5"/>
  <c r="Y359" i="5"/>
  <c r="W359" i="5"/>
  <c r="Y358" i="5"/>
  <c r="W358" i="5"/>
  <c r="Y357" i="5"/>
  <c r="W357" i="5"/>
  <c r="Y356" i="5"/>
  <c r="W356" i="5"/>
  <c r="Y355" i="5"/>
  <c r="W355" i="5"/>
  <c r="X353" i="5"/>
  <c r="V353" i="5"/>
  <c r="U353" i="5"/>
  <c r="T353" i="5"/>
  <c r="R353" i="5"/>
  <c r="P353" i="5"/>
  <c r="M353" i="5"/>
  <c r="J353" i="5"/>
  <c r="H353" i="5"/>
  <c r="F353" i="5"/>
  <c r="Y352" i="5"/>
  <c r="W352" i="5"/>
  <c r="Y351" i="5"/>
  <c r="W351" i="5"/>
  <c r="X349" i="5"/>
  <c r="V349" i="5"/>
  <c r="U349" i="5"/>
  <c r="T349" i="5"/>
  <c r="S349" i="5"/>
  <c r="R349" i="5"/>
  <c r="Q349" i="5"/>
  <c r="P349" i="5"/>
  <c r="N349" i="5"/>
  <c r="M349" i="5"/>
  <c r="K349" i="5"/>
  <c r="J349" i="5"/>
  <c r="H349" i="5"/>
  <c r="F349" i="5"/>
  <c r="Y348" i="5"/>
  <c r="W348" i="5"/>
  <c r="Y347" i="5"/>
  <c r="W347" i="5"/>
  <c r="Y346" i="5"/>
  <c r="W346" i="5"/>
  <c r="Y345" i="5"/>
  <c r="W345" i="5"/>
  <c r="Y344" i="5"/>
  <c r="W344" i="5"/>
  <c r="Y343" i="5"/>
  <c r="W343" i="5"/>
  <c r="Y342" i="5"/>
  <c r="W342" i="5"/>
  <c r="Y341" i="5"/>
  <c r="W341" i="5"/>
  <c r="X339" i="5"/>
  <c r="V339" i="5"/>
  <c r="U339" i="5"/>
  <c r="T339" i="5"/>
  <c r="S339" i="5"/>
  <c r="R339" i="5"/>
  <c r="Q339" i="5"/>
  <c r="P339" i="5"/>
  <c r="N339" i="5"/>
  <c r="M339" i="5"/>
  <c r="K339" i="5"/>
  <c r="J339" i="5"/>
  <c r="H339" i="5"/>
  <c r="F339" i="5"/>
  <c r="Y338" i="5"/>
  <c r="W338" i="5"/>
  <c r="Y337" i="5"/>
  <c r="W337" i="5"/>
  <c r="Y336" i="5"/>
  <c r="W336" i="5"/>
  <c r="Y335" i="5"/>
  <c r="W335" i="5"/>
  <c r="Y334" i="5"/>
  <c r="W334" i="5"/>
  <c r="Y333" i="5"/>
  <c r="W333" i="5"/>
  <c r="Y332" i="5"/>
  <c r="W332" i="5"/>
  <c r="Y331" i="5"/>
  <c r="W331" i="5"/>
  <c r="Y330" i="5"/>
  <c r="W330" i="5"/>
  <c r="Y329" i="5"/>
  <c r="W329" i="5"/>
  <c r="Y328" i="5"/>
  <c r="W328" i="5"/>
  <c r="Y327" i="5"/>
  <c r="W327" i="5"/>
  <c r="Y326" i="5"/>
  <c r="W326" i="5"/>
  <c r="Y325" i="5"/>
  <c r="W325" i="5"/>
  <c r="Y324" i="5"/>
  <c r="Y323" i="5"/>
  <c r="Y322" i="5"/>
  <c r="Y321" i="5"/>
  <c r="W321" i="5"/>
  <c r="Y320" i="5"/>
  <c r="W320" i="5"/>
  <c r="Y319" i="5"/>
  <c r="W319" i="5"/>
  <c r="Y318" i="5"/>
  <c r="W318" i="5"/>
  <c r="Y317" i="5"/>
  <c r="W317" i="5"/>
  <c r="Y316" i="5"/>
  <c r="W316" i="5"/>
  <c r="Y315" i="5"/>
  <c r="W315" i="5"/>
  <c r="Y314" i="5"/>
  <c r="W314" i="5"/>
  <c r="Y313" i="5"/>
  <c r="W313" i="5"/>
  <c r="Y312" i="5"/>
  <c r="W312" i="5"/>
  <c r="Y311" i="5"/>
  <c r="W311" i="5"/>
  <c r="Y310" i="5"/>
  <c r="W310" i="5"/>
  <c r="Y309" i="5"/>
  <c r="W309" i="5"/>
  <c r="Y308" i="5"/>
  <c r="W308" i="5"/>
  <c r="Y307" i="5"/>
  <c r="W307" i="5"/>
  <c r="X305" i="5"/>
  <c r="V305" i="5"/>
  <c r="U305" i="5"/>
  <c r="T305" i="5"/>
  <c r="R305" i="5"/>
  <c r="Q305" i="5"/>
  <c r="P305" i="5"/>
  <c r="M305" i="5"/>
  <c r="J305" i="5"/>
  <c r="H305" i="5"/>
  <c r="F305" i="5"/>
  <c r="Y304" i="5"/>
  <c r="W304" i="5"/>
  <c r="Y303" i="5"/>
  <c r="W303" i="5"/>
  <c r="Y302" i="5"/>
  <c r="Y305" i="5"/>
  <c r="W302" i="5"/>
  <c r="W305" i="5"/>
  <c r="X300" i="5"/>
  <c r="V300" i="5"/>
  <c r="U300" i="5"/>
  <c r="T300" i="5"/>
  <c r="S300" i="5"/>
  <c r="R300" i="5"/>
  <c r="Q300" i="5"/>
  <c r="P300" i="5"/>
  <c r="N300" i="5"/>
  <c r="M300" i="5"/>
  <c r="K300" i="5"/>
  <c r="J300" i="5"/>
  <c r="H300" i="5"/>
  <c r="F300" i="5"/>
  <c r="Y299" i="5"/>
  <c r="W299" i="5"/>
  <c r="Y298" i="5"/>
  <c r="W298" i="5"/>
  <c r="Y297" i="5"/>
  <c r="W297" i="5"/>
  <c r="Y296" i="5"/>
  <c r="W296" i="5"/>
  <c r="Y295" i="5"/>
  <c r="W295" i="5"/>
  <c r="Y294" i="5"/>
  <c r="W294" i="5"/>
  <c r="Y293" i="5"/>
  <c r="W293" i="5"/>
  <c r="Y292" i="5"/>
  <c r="W292" i="5"/>
  <c r="Y291" i="5"/>
  <c r="W291" i="5"/>
  <c r="X289" i="5"/>
  <c r="V289" i="5"/>
  <c r="U289" i="5"/>
  <c r="T289" i="5"/>
  <c r="S289" i="5"/>
  <c r="R289" i="5"/>
  <c r="Q289" i="5"/>
  <c r="P289" i="5"/>
  <c r="N289" i="5"/>
  <c r="M289" i="5"/>
  <c r="K289" i="5"/>
  <c r="J289" i="5"/>
  <c r="H289" i="5"/>
  <c r="F289" i="5"/>
  <c r="Y288" i="5"/>
  <c r="W288" i="5"/>
  <c r="Y287" i="5"/>
  <c r="W287" i="5"/>
  <c r="Y286" i="5"/>
  <c r="W286" i="5"/>
  <c r="Y285" i="5"/>
  <c r="W285" i="5"/>
  <c r="Y284" i="5"/>
  <c r="W284" i="5"/>
  <c r="Y283" i="5"/>
  <c r="W283" i="5"/>
  <c r="Y282" i="5"/>
  <c r="W282" i="5"/>
  <c r="Y281" i="5"/>
  <c r="Y289" i="5"/>
  <c r="W281" i="5"/>
  <c r="X279" i="5"/>
  <c r="V279" i="5"/>
  <c r="U279" i="5"/>
  <c r="T279" i="5"/>
  <c r="R279" i="5"/>
  <c r="P279" i="5"/>
  <c r="M279" i="5"/>
  <c r="J279" i="5"/>
  <c r="H279" i="5"/>
  <c r="F279" i="5"/>
  <c r="Y278" i="5"/>
  <c r="W278" i="5"/>
  <c r="Y277" i="5"/>
  <c r="W277" i="5"/>
  <c r="Y276" i="5"/>
  <c r="W276" i="5"/>
  <c r="Y275" i="5"/>
  <c r="W275" i="5"/>
  <c r="X273" i="5"/>
  <c r="V273" i="5"/>
  <c r="U273" i="5"/>
  <c r="T273" i="5"/>
  <c r="S273" i="5"/>
  <c r="R273" i="5"/>
  <c r="Q273" i="5"/>
  <c r="P273" i="5"/>
  <c r="N273" i="5"/>
  <c r="M273" i="5"/>
  <c r="K273" i="5"/>
  <c r="J273" i="5"/>
  <c r="H273" i="5"/>
  <c r="F273" i="5"/>
  <c r="Y272" i="5"/>
  <c r="W272" i="5"/>
  <c r="Y271" i="5"/>
  <c r="W271" i="5"/>
  <c r="Y270" i="5"/>
  <c r="W270" i="5"/>
  <c r="Y269" i="5"/>
  <c r="W269" i="5"/>
  <c r="Y268" i="5"/>
  <c r="W268" i="5"/>
  <c r="X266" i="5"/>
  <c r="V266" i="5"/>
  <c r="U266" i="5"/>
  <c r="T266" i="5"/>
  <c r="S266" i="5"/>
  <c r="R266" i="5"/>
  <c r="Q266" i="5"/>
  <c r="P266" i="5"/>
  <c r="N266" i="5"/>
  <c r="M266" i="5"/>
  <c r="K266" i="5"/>
  <c r="J266" i="5"/>
  <c r="H266" i="5"/>
  <c r="F266" i="5"/>
  <c r="Y265" i="5"/>
  <c r="W265" i="5"/>
  <c r="Y264" i="5"/>
  <c r="W264" i="5"/>
  <c r="Y263" i="5"/>
  <c r="W263" i="5"/>
  <c r="Y262" i="5"/>
  <c r="W262" i="5"/>
  <c r="Y261" i="5"/>
  <c r="W261" i="5"/>
  <c r="Y260" i="5"/>
  <c r="W260" i="5"/>
  <c r="Y259" i="5"/>
  <c r="W259" i="5"/>
  <c r="Y258" i="5"/>
  <c r="W258" i="5"/>
  <c r="Y257" i="5"/>
  <c r="W257" i="5"/>
  <c r="X255" i="5"/>
  <c r="V255" i="5"/>
  <c r="U255" i="5"/>
  <c r="T255" i="5"/>
  <c r="S255" i="5"/>
  <c r="R255" i="5"/>
  <c r="Q255" i="5"/>
  <c r="P255" i="5"/>
  <c r="N255" i="5"/>
  <c r="M255" i="5"/>
  <c r="K255" i="5"/>
  <c r="J255" i="5"/>
  <c r="H255" i="5"/>
  <c r="F255" i="5"/>
  <c r="Y254" i="5"/>
  <c r="W254" i="5"/>
  <c r="Y253" i="5"/>
  <c r="W253" i="5"/>
  <c r="Y252" i="5"/>
  <c r="W252" i="5"/>
  <c r="Y251" i="5"/>
  <c r="W251" i="5"/>
  <c r="Y250" i="5"/>
  <c r="W250" i="5"/>
  <c r="X248" i="5"/>
  <c r="V248" i="5"/>
  <c r="U248" i="5"/>
  <c r="T248" i="5"/>
  <c r="S248" i="5"/>
  <c r="R248" i="5"/>
  <c r="Q248" i="5"/>
  <c r="P248" i="5"/>
  <c r="N248" i="5"/>
  <c r="M248" i="5"/>
  <c r="K248" i="5"/>
  <c r="J248" i="5"/>
  <c r="H248" i="5"/>
  <c r="F248" i="5"/>
  <c r="Y247" i="5"/>
  <c r="W247" i="5"/>
  <c r="Y246" i="5"/>
  <c r="W246" i="5"/>
  <c r="Y245" i="5"/>
  <c r="W245" i="5"/>
  <c r="Y244" i="5"/>
  <c r="W244" i="5"/>
  <c r="Y243" i="5"/>
  <c r="W243" i="5"/>
  <c r="Y242" i="5"/>
  <c r="W242" i="5"/>
  <c r="Y241" i="5"/>
  <c r="W241" i="5"/>
  <c r="Y240" i="5"/>
  <c r="W240" i="5"/>
  <c r="Y239" i="5"/>
  <c r="W239" i="5"/>
  <c r="Y238" i="5"/>
  <c r="W238" i="5"/>
  <c r="Y237" i="5"/>
  <c r="W237" i="5"/>
  <c r="Y236" i="5"/>
  <c r="W236" i="5"/>
  <c r="Y235" i="5"/>
  <c r="W235" i="5"/>
  <c r="Y234" i="5"/>
  <c r="W234" i="5"/>
  <c r="X232" i="5"/>
  <c r="V232" i="5"/>
  <c r="U232" i="5"/>
  <c r="T232" i="5"/>
  <c r="R232" i="5"/>
  <c r="P232" i="5"/>
  <c r="M232" i="5"/>
  <c r="J232" i="5"/>
  <c r="H232" i="5"/>
  <c r="F232" i="5"/>
  <c r="Y231" i="5"/>
  <c r="W231" i="5"/>
  <c r="Y230" i="5"/>
  <c r="W230" i="5"/>
  <c r="Y229" i="5"/>
  <c r="Y232" i="5"/>
  <c r="W229" i="5"/>
  <c r="X227" i="5"/>
  <c r="V227" i="5"/>
  <c r="U227" i="5"/>
  <c r="T227" i="5"/>
  <c r="S227" i="5"/>
  <c r="R227" i="5"/>
  <c r="Q227" i="5"/>
  <c r="P227" i="5"/>
  <c r="N227" i="5"/>
  <c r="M227" i="5"/>
  <c r="K227" i="5"/>
  <c r="J227" i="5"/>
  <c r="H227" i="5"/>
  <c r="F227" i="5"/>
  <c r="Y226" i="5"/>
  <c r="W226" i="5"/>
  <c r="Y225" i="5"/>
  <c r="W225" i="5"/>
  <c r="Y224" i="5"/>
  <c r="W224" i="5"/>
  <c r="Y223" i="5"/>
  <c r="Y227" i="5"/>
  <c r="W223" i="5"/>
  <c r="W227" i="5"/>
  <c r="X221" i="5"/>
  <c r="V221" i="5"/>
  <c r="U221" i="5"/>
  <c r="T221" i="5"/>
  <c r="S221" i="5"/>
  <c r="R221" i="5"/>
  <c r="Q221" i="5"/>
  <c r="P221" i="5"/>
  <c r="N221" i="5"/>
  <c r="M221" i="5"/>
  <c r="K221" i="5"/>
  <c r="J221" i="5"/>
  <c r="H221" i="5"/>
  <c r="F221" i="5"/>
  <c r="Y220" i="5"/>
  <c r="W220" i="5"/>
  <c r="Y219" i="5"/>
  <c r="W219" i="5"/>
  <c r="Y218" i="5"/>
  <c r="W218" i="5"/>
  <c r="Y217" i="5"/>
  <c r="W217" i="5"/>
  <c r="Y216" i="5"/>
  <c r="W216" i="5"/>
  <c r="Y215" i="5"/>
  <c r="W215" i="5"/>
  <c r="Y214" i="5"/>
  <c r="W214" i="5"/>
  <c r="X212" i="5"/>
  <c r="V212" i="5"/>
  <c r="U212" i="5"/>
  <c r="T212" i="5"/>
  <c r="S212" i="5"/>
  <c r="R212" i="5"/>
  <c r="Q212" i="5"/>
  <c r="P212" i="5"/>
  <c r="N212" i="5"/>
  <c r="M212" i="5"/>
  <c r="K212" i="5"/>
  <c r="J212" i="5"/>
  <c r="H212" i="5"/>
  <c r="F212" i="5"/>
  <c r="Y211" i="5"/>
  <c r="W211" i="5"/>
  <c r="Y210" i="5"/>
  <c r="W210" i="5"/>
  <c r="Y209" i="5"/>
  <c r="W209" i="5"/>
  <c r="Y208" i="5"/>
  <c r="W208" i="5"/>
  <c r="Y207" i="5"/>
  <c r="W207" i="5"/>
  <c r="Y206" i="5"/>
  <c r="W206" i="5"/>
  <c r="Y205" i="5"/>
  <c r="W205" i="5"/>
  <c r="X203" i="5"/>
  <c r="V203" i="5"/>
  <c r="U203" i="5"/>
  <c r="T203" i="5"/>
  <c r="S203" i="5"/>
  <c r="R203" i="5"/>
  <c r="Q203" i="5"/>
  <c r="P203" i="5"/>
  <c r="N203" i="5"/>
  <c r="M203" i="5"/>
  <c r="K203" i="5"/>
  <c r="J203" i="5"/>
  <c r="H203" i="5"/>
  <c r="F203" i="5"/>
  <c r="Y202" i="5"/>
  <c r="W202" i="5"/>
  <c r="Y201" i="5"/>
  <c r="W201" i="5"/>
  <c r="Y200" i="5"/>
  <c r="W200" i="5"/>
  <c r="Y199" i="5"/>
  <c r="W199" i="5"/>
  <c r="Y198" i="5"/>
  <c r="W198" i="5"/>
  <c r="Y197" i="5"/>
  <c r="W197" i="5"/>
  <c r="Y196" i="5"/>
  <c r="W196" i="5"/>
  <c r="Y195" i="5"/>
  <c r="W195" i="5"/>
  <c r="Y194" i="5"/>
  <c r="W194" i="5"/>
  <c r="Y193" i="5"/>
  <c r="W193" i="5"/>
  <c r="Y192" i="5"/>
  <c r="W192" i="5"/>
  <c r="Y191" i="5"/>
  <c r="W191" i="5"/>
  <c r="Y190" i="5"/>
  <c r="W190" i="5"/>
  <c r="W203" i="5"/>
  <c r="X188" i="5"/>
  <c r="V188" i="5"/>
  <c r="U188" i="5"/>
  <c r="T188" i="5"/>
  <c r="S188" i="5"/>
  <c r="R188" i="5"/>
  <c r="Q188" i="5"/>
  <c r="P188" i="5"/>
  <c r="N188" i="5"/>
  <c r="M188" i="5"/>
  <c r="K188" i="5"/>
  <c r="J188" i="5"/>
  <c r="H188" i="5"/>
  <c r="F188" i="5"/>
  <c r="Y187" i="5"/>
  <c r="W187" i="5"/>
  <c r="Y186" i="5"/>
  <c r="W186" i="5"/>
  <c r="Y185" i="5"/>
  <c r="W185" i="5"/>
  <c r="Y184" i="5"/>
  <c r="W184" i="5"/>
  <c r="Y183" i="5"/>
  <c r="W183" i="5"/>
  <c r="Y182" i="5"/>
  <c r="W182" i="5"/>
  <c r="Y181" i="5"/>
  <c r="W181" i="5"/>
  <c r="Y180" i="5"/>
  <c r="W180" i="5"/>
  <c r="X178" i="5"/>
  <c r="V178" i="5"/>
  <c r="U178" i="5"/>
  <c r="T178" i="5"/>
  <c r="S178" i="5"/>
  <c r="R178" i="5"/>
  <c r="Q178" i="5"/>
  <c r="P178" i="5"/>
  <c r="N178" i="5"/>
  <c r="M178" i="5"/>
  <c r="K178" i="5"/>
  <c r="J178" i="5"/>
  <c r="H178" i="5"/>
  <c r="F178" i="5"/>
  <c r="Y177" i="5"/>
  <c r="W177" i="5"/>
  <c r="Y176" i="5"/>
  <c r="W176" i="5"/>
  <c r="Y175" i="5"/>
  <c r="W175" i="5"/>
  <c r="Y174" i="5"/>
  <c r="W174" i="5"/>
  <c r="X172" i="5"/>
  <c r="V172" i="5"/>
  <c r="U172" i="5"/>
  <c r="T172" i="5"/>
  <c r="S172" i="5"/>
  <c r="R172" i="5"/>
  <c r="Q172" i="5"/>
  <c r="P172" i="5"/>
  <c r="N172" i="5"/>
  <c r="M172" i="5"/>
  <c r="K172" i="5"/>
  <c r="J172" i="5"/>
  <c r="H172" i="5"/>
  <c r="F172" i="5"/>
  <c r="Y171" i="5"/>
  <c r="W171" i="5"/>
  <c r="Y170" i="5"/>
  <c r="W170" i="5"/>
  <c r="Y169" i="5"/>
  <c r="W169" i="5"/>
  <c r="Y168" i="5"/>
  <c r="W168" i="5"/>
  <c r="Y167" i="5"/>
  <c r="W167" i="5"/>
  <c r="Y166" i="5"/>
  <c r="W166" i="5"/>
  <c r="Y165" i="5"/>
  <c r="W165" i="5"/>
  <c r="Y164" i="5"/>
  <c r="W164" i="5"/>
  <c r="X162" i="5"/>
  <c r="V162" i="5"/>
  <c r="U162" i="5"/>
  <c r="T162" i="5"/>
  <c r="S162" i="5"/>
  <c r="R162" i="5"/>
  <c r="Q162" i="5"/>
  <c r="P162" i="5"/>
  <c r="N162" i="5"/>
  <c r="M162" i="5"/>
  <c r="K162" i="5"/>
  <c r="J162" i="5"/>
  <c r="H162" i="5"/>
  <c r="F162" i="5"/>
  <c r="Y161" i="5"/>
  <c r="W161" i="5"/>
  <c r="Y160" i="5"/>
  <c r="W160" i="5"/>
  <c r="Y159" i="5"/>
  <c r="W159" i="5"/>
  <c r="Y158" i="5"/>
  <c r="W158" i="5"/>
  <c r="Y157" i="5"/>
  <c r="W157" i="5"/>
  <c r="Y156" i="5"/>
  <c r="W156" i="5"/>
  <c r="Y155" i="5"/>
  <c r="W155" i="5"/>
  <c r="Y154" i="5"/>
  <c r="W154" i="5"/>
  <c r="V152" i="5"/>
  <c r="U152" i="5"/>
  <c r="T152" i="5"/>
  <c r="S152" i="5"/>
  <c r="R152" i="5"/>
  <c r="Q152" i="5"/>
  <c r="P152" i="5"/>
  <c r="N152" i="5"/>
  <c r="M152" i="5"/>
  <c r="K152" i="5"/>
  <c r="J152" i="5"/>
  <c r="H152" i="5"/>
  <c r="F152" i="5"/>
  <c r="Y151" i="5"/>
  <c r="W151" i="5"/>
  <c r="Y150" i="5"/>
  <c r="W150" i="5"/>
  <c r="Y149" i="5"/>
  <c r="W149" i="5"/>
  <c r="Y148" i="5"/>
  <c r="W148" i="5"/>
  <c r="Y147" i="5"/>
  <c r="W147" i="5"/>
  <c r="Y146" i="5"/>
  <c r="W146" i="5"/>
  <c r="Y145" i="5"/>
  <c r="W145" i="5"/>
  <c r="Y144" i="5"/>
  <c r="W144" i="5"/>
  <c r="X143" i="5"/>
  <c r="X152" i="5"/>
  <c r="W143" i="5"/>
  <c r="V141" i="5"/>
  <c r="U141" i="5"/>
  <c r="T141" i="5"/>
  <c r="S141" i="5"/>
  <c r="R141" i="5"/>
  <c r="Q141" i="5"/>
  <c r="P141" i="5"/>
  <c r="N141" i="5"/>
  <c r="M141" i="5"/>
  <c r="K141" i="5"/>
  <c r="J141" i="5"/>
  <c r="H141" i="5"/>
  <c r="F141" i="5"/>
  <c r="Y140" i="5"/>
  <c r="W140" i="5"/>
  <c r="Y139" i="5"/>
  <c r="W139" i="5"/>
  <c r="Y138" i="5"/>
  <c r="W138" i="5"/>
  <c r="Y137" i="5"/>
  <c r="W137" i="5"/>
  <c r="Y136" i="5"/>
  <c r="W136" i="5"/>
  <c r="Y135" i="5"/>
  <c r="W135" i="5"/>
  <c r="Y134" i="5"/>
  <c r="W134" i="5"/>
  <c r="X133" i="5"/>
  <c r="X141" i="5"/>
  <c r="W133" i="5"/>
  <c r="V131" i="5"/>
  <c r="U131" i="5"/>
  <c r="T131" i="5"/>
  <c r="S131" i="5"/>
  <c r="R131" i="5"/>
  <c r="Q131" i="5"/>
  <c r="P131" i="5"/>
  <c r="N131" i="5"/>
  <c r="M131" i="5"/>
  <c r="K131" i="5"/>
  <c r="J131" i="5"/>
  <c r="H131" i="5"/>
  <c r="F131" i="5"/>
  <c r="Y130" i="5"/>
  <c r="W130" i="5"/>
  <c r="Y129" i="5"/>
  <c r="W129" i="5"/>
  <c r="Y128" i="5"/>
  <c r="W128" i="5"/>
  <c r="Y127" i="5"/>
  <c r="W127" i="5"/>
  <c r="Y126" i="5"/>
  <c r="W126" i="5"/>
  <c r="Y125" i="5"/>
  <c r="W125" i="5"/>
  <c r="X124" i="5"/>
  <c r="X131" i="5"/>
  <c r="W124" i="5"/>
  <c r="X122" i="5"/>
  <c r="V122" i="5"/>
  <c r="U122" i="5"/>
  <c r="T122" i="5"/>
  <c r="S122" i="5"/>
  <c r="R122" i="5"/>
  <c r="Q122" i="5"/>
  <c r="P122" i="5"/>
  <c r="N122" i="5"/>
  <c r="M122" i="5"/>
  <c r="K122" i="5"/>
  <c r="J122" i="5"/>
  <c r="H122" i="5"/>
  <c r="F122" i="5"/>
  <c r="Y121" i="5"/>
  <c r="W121" i="5"/>
  <c r="Y120" i="5"/>
  <c r="W120" i="5"/>
  <c r="Y119" i="5"/>
  <c r="W119" i="5"/>
  <c r="Y118" i="5"/>
  <c r="W118" i="5"/>
  <c r="Y117" i="5"/>
  <c r="W117" i="5"/>
  <c r="Y116" i="5"/>
  <c r="W116" i="5"/>
  <c r="Y115" i="5"/>
  <c r="W115" i="5"/>
  <c r="Y114" i="5"/>
  <c r="W114" i="5"/>
  <c r="Y113" i="5"/>
  <c r="W113" i="5"/>
  <c r="Y112" i="5"/>
  <c r="W112" i="5"/>
  <c r="Y111" i="5"/>
  <c r="W111" i="5"/>
  <c r="Y110" i="5"/>
  <c r="W110" i="5"/>
  <c r="X108" i="5"/>
  <c r="V108" i="5"/>
  <c r="U108" i="5"/>
  <c r="T108" i="5"/>
  <c r="S108" i="5"/>
  <c r="R108" i="5"/>
  <c r="Q108" i="5"/>
  <c r="P108" i="5"/>
  <c r="N108" i="5"/>
  <c r="M108" i="5"/>
  <c r="K108" i="5"/>
  <c r="J108" i="5"/>
  <c r="H108" i="5"/>
  <c r="F108" i="5"/>
  <c r="Y107" i="5"/>
  <c r="W107" i="5"/>
  <c r="Y106" i="5"/>
  <c r="W106" i="5"/>
  <c r="Y105" i="5"/>
  <c r="W105" i="5"/>
  <c r="Y104" i="5"/>
  <c r="W104" i="5"/>
  <c r="Y103" i="5"/>
  <c r="W103" i="5"/>
  <c r="Y102" i="5"/>
  <c r="W102" i="5"/>
  <c r="Y101" i="5"/>
  <c r="W101" i="5"/>
  <c r="Y100" i="5"/>
  <c r="W100" i="5"/>
  <c r="X98" i="5"/>
  <c r="V98" i="5"/>
  <c r="U98" i="5"/>
  <c r="T98" i="5"/>
  <c r="S98" i="5"/>
  <c r="R98" i="5"/>
  <c r="Q98" i="5"/>
  <c r="P98" i="5"/>
  <c r="N98" i="5"/>
  <c r="M98" i="5"/>
  <c r="K98" i="5"/>
  <c r="J98" i="5"/>
  <c r="H98" i="5"/>
  <c r="F98" i="5"/>
  <c r="Y97" i="5"/>
  <c r="W97" i="5"/>
  <c r="Y96" i="5"/>
  <c r="W96" i="5"/>
  <c r="Y95" i="5"/>
  <c r="W95" i="5"/>
  <c r="Y94" i="5"/>
  <c r="W94" i="5"/>
  <c r="Y93" i="5"/>
  <c r="W93" i="5"/>
  <c r="Y92" i="5"/>
  <c r="W92" i="5"/>
  <c r="X90" i="5"/>
  <c r="V90" i="5"/>
  <c r="U90" i="5"/>
  <c r="T90" i="5"/>
  <c r="S90" i="5"/>
  <c r="R90" i="5"/>
  <c r="Q90" i="5"/>
  <c r="P90" i="5"/>
  <c r="N90" i="5"/>
  <c r="M90" i="5"/>
  <c r="K90" i="5"/>
  <c r="J90" i="5"/>
  <c r="H90" i="5"/>
  <c r="F90" i="5"/>
  <c r="Y89" i="5"/>
  <c r="W89" i="5"/>
  <c r="Y88" i="5"/>
  <c r="W88" i="5"/>
  <c r="Y87" i="5"/>
  <c r="W87" i="5"/>
  <c r="Y86" i="5"/>
  <c r="W86" i="5"/>
  <c r="Y85" i="5"/>
  <c r="W85" i="5"/>
  <c r="Y84" i="5"/>
  <c r="W84" i="5"/>
  <c r="X82" i="5"/>
  <c r="V82" i="5"/>
  <c r="U82" i="5"/>
  <c r="T82" i="5"/>
  <c r="S82" i="5"/>
  <c r="R82" i="5"/>
  <c r="Q82" i="5"/>
  <c r="P82" i="5"/>
  <c r="N82" i="5"/>
  <c r="M82" i="5"/>
  <c r="K82" i="5"/>
  <c r="J82" i="5"/>
  <c r="H82" i="5"/>
  <c r="F82" i="5"/>
  <c r="Y81" i="5"/>
  <c r="W81" i="5"/>
  <c r="Y80" i="5"/>
  <c r="W80" i="5"/>
  <c r="Y79" i="5"/>
  <c r="W79" i="5"/>
  <c r="Y78" i="5"/>
  <c r="W78" i="5"/>
  <c r="Y77" i="5"/>
  <c r="W77" i="5"/>
  <c r="Y76" i="5"/>
  <c r="W76" i="5"/>
  <c r="Y75" i="5"/>
  <c r="W75" i="5"/>
  <c r="Y74" i="5"/>
  <c r="W74" i="5"/>
  <c r="Y73" i="5"/>
  <c r="W73" i="5"/>
  <c r="Y72" i="5"/>
  <c r="W72" i="5"/>
  <c r="X70" i="5"/>
  <c r="V70" i="5"/>
  <c r="U70" i="5"/>
  <c r="T70" i="5"/>
  <c r="S70" i="5"/>
  <c r="R70" i="5"/>
  <c r="Q70" i="5"/>
  <c r="P70" i="5"/>
  <c r="N70" i="5"/>
  <c r="M70" i="5"/>
  <c r="K70" i="5"/>
  <c r="J70" i="5"/>
  <c r="H70" i="5"/>
  <c r="F70" i="5"/>
  <c r="Y69" i="5"/>
  <c r="W69" i="5"/>
  <c r="Y68" i="5"/>
  <c r="W68" i="5"/>
  <c r="Y67" i="5"/>
  <c r="W67" i="5"/>
  <c r="Y66" i="5"/>
  <c r="W66" i="5"/>
  <c r="Y65" i="5"/>
  <c r="W65" i="5"/>
  <c r="Y64" i="5"/>
  <c r="W64" i="5"/>
  <c r="Y63" i="5"/>
  <c r="W63" i="5"/>
  <c r="Y61" i="5"/>
  <c r="W61" i="5"/>
  <c r="Y59" i="5"/>
  <c r="W59" i="5"/>
  <c r="X57" i="5"/>
  <c r="V57" i="5"/>
  <c r="U57" i="5"/>
  <c r="T57" i="5"/>
  <c r="R57" i="5"/>
  <c r="P57" i="5"/>
  <c r="M57" i="5"/>
  <c r="J57" i="5"/>
  <c r="H57" i="5"/>
  <c r="F57" i="5"/>
  <c r="Y56" i="5"/>
  <c r="W56" i="5"/>
  <c r="Y55" i="5"/>
  <c r="W55" i="5"/>
  <c r="Y54" i="5"/>
  <c r="W54" i="5"/>
  <c r="W57" i="5"/>
  <c r="X52" i="5"/>
  <c r="V52" i="5"/>
  <c r="U52" i="5"/>
  <c r="T52" i="5"/>
  <c r="R52" i="5"/>
  <c r="P52" i="5"/>
  <c r="M52" i="5"/>
  <c r="J52" i="5"/>
  <c r="H52" i="5"/>
  <c r="F52" i="5"/>
  <c r="Y51" i="5"/>
  <c r="W51" i="5"/>
  <c r="Y50" i="5"/>
  <c r="W50" i="5"/>
  <c r="Y49" i="5"/>
  <c r="W49" i="5"/>
  <c r="W52" i="5"/>
  <c r="X47" i="5"/>
  <c r="V47" i="5"/>
  <c r="U47" i="5"/>
  <c r="T47" i="5"/>
  <c r="S47" i="5"/>
  <c r="R47" i="5"/>
  <c r="Q47" i="5"/>
  <c r="P47" i="5"/>
  <c r="N47" i="5"/>
  <c r="M47" i="5"/>
  <c r="K47" i="5"/>
  <c r="J47" i="5"/>
  <c r="H47" i="5"/>
  <c r="F47" i="5"/>
  <c r="Y46" i="5"/>
  <c r="W46" i="5"/>
  <c r="Y45" i="5"/>
  <c r="W45" i="5"/>
  <c r="Y44" i="5"/>
  <c r="W44" i="5"/>
  <c r="Y43" i="5"/>
  <c r="W43" i="5"/>
  <c r="Y42" i="5"/>
  <c r="W42" i="5"/>
  <c r="Y41" i="5"/>
  <c r="W41" i="5"/>
  <c r="Y40" i="5"/>
  <c r="W40" i="5"/>
  <c r="Y39" i="5"/>
  <c r="W39" i="5"/>
  <c r="X37" i="5"/>
  <c r="V37" i="5"/>
  <c r="U37" i="5"/>
  <c r="T37" i="5"/>
  <c r="S37" i="5"/>
  <c r="R37" i="5"/>
  <c r="Q37" i="5"/>
  <c r="P37" i="5"/>
  <c r="N37" i="5"/>
  <c r="M37" i="5"/>
  <c r="K37" i="5"/>
  <c r="J37" i="5"/>
  <c r="H37" i="5"/>
  <c r="F37" i="5"/>
  <c r="Y36" i="5"/>
  <c r="W36" i="5"/>
  <c r="Y35" i="5"/>
  <c r="W35" i="5"/>
  <c r="Y34" i="5"/>
  <c r="W34" i="5"/>
  <c r="Y33" i="5"/>
  <c r="W33" i="5"/>
  <c r="Y32" i="5"/>
  <c r="W32" i="5"/>
  <c r="Y31" i="5"/>
  <c r="W31" i="5"/>
  <c r="Y30" i="5"/>
  <c r="W30" i="5"/>
  <c r="X28" i="5"/>
  <c r="V28" i="5"/>
  <c r="U28" i="5"/>
  <c r="T28" i="5"/>
  <c r="R28" i="5"/>
  <c r="P28" i="5"/>
  <c r="M28" i="5"/>
  <c r="J28" i="5"/>
  <c r="H28" i="5"/>
  <c r="F28" i="5"/>
  <c r="Y27" i="5"/>
  <c r="W27" i="5"/>
  <c r="Y26" i="5"/>
  <c r="W26" i="5"/>
  <c r="Y25" i="5"/>
  <c r="W25" i="5"/>
  <c r="Y24" i="5"/>
  <c r="W24" i="5"/>
  <c r="Y23" i="5"/>
  <c r="W23" i="5"/>
  <c r="Y22" i="5"/>
  <c r="W22" i="5"/>
  <c r="X20" i="5"/>
  <c r="V20" i="5"/>
  <c r="U20" i="5"/>
  <c r="T20" i="5"/>
  <c r="S20" i="5"/>
  <c r="R20" i="5"/>
  <c r="Q20" i="5"/>
  <c r="P20" i="5"/>
  <c r="N20" i="5"/>
  <c r="M20" i="5"/>
  <c r="K20" i="5"/>
  <c r="J20" i="5"/>
  <c r="H20" i="5"/>
  <c r="F20" i="5"/>
  <c r="Y19" i="5"/>
  <c r="W19" i="5"/>
  <c r="Y18" i="5"/>
  <c r="W18" i="5"/>
  <c r="Y17" i="5"/>
  <c r="W17" i="5"/>
  <c r="Y16" i="5"/>
  <c r="W16" i="5"/>
  <c r="Y15" i="5"/>
  <c r="W15" i="5"/>
  <c r="Y14" i="5"/>
  <c r="W14" i="5"/>
  <c r="Y13" i="5"/>
  <c r="W13" i="5"/>
  <c r="Y12" i="5"/>
  <c r="W12" i="5"/>
  <c r="Y11" i="5"/>
  <c r="W11" i="5"/>
  <c r="X9" i="5"/>
  <c r="V9" i="5"/>
  <c r="U9" i="5"/>
  <c r="T9" i="5"/>
  <c r="W9" i="5"/>
  <c r="S9" i="5"/>
  <c r="R9" i="5"/>
  <c r="Y9" i="5"/>
  <c r="Q9" i="5"/>
  <c r="P9" i="5"/>
  <c r="N9" i="5"/>
  <c r="M9" i="5"/>
  <c r="K9" i="5"/>
  <c r="K499" i="5"/>
  <c r="J9" i="5"/>
  <c r="H9" i="5"/>
  <c r="F9" i="5"/>
  <c r="Y8" i="5"/>
  <c r="W8" i="5"/>
  <c r="Y7" i="5"/>
  <c r="W7" i="5"/>
  <c r="Y6" i="5"/>
  <c r="W6" i="5"/>
  <c r="Y5" i="5"/>
  <c r="W5" i="5"/>
  <c r="Y4" i="5"/>
  <c r="W4" i="5"/>
  <c r="Y3" i="5"/>
  <c r="W3" i="5"/>
  <c r="Y2" i="5"/>
  <c r="W2" i="5"/>
  <c r="W522" i="5"/>
  <c r="Y203" i="5"/>
  <c r="V622" i="5"/>
  <c r="Y672" i="5"/>
  <c r="W1019" i="5"/>
  <c r="W248" i="5"/>
  <c r="W581" i="5"/>
  <c r="W708" i="5"/>
  <c r="W783" i="5"/>
  <c r="Y1019" i="5"/>
  <c r="Q499" i="5"/>
  <c r="Y52" i="5"/>
  <c r="Y70" i="5"/>
  <c r="Y122" i="5"/>
  <c r="Y172" i="5"/>
  <c r="Y248" i="5"/>
  <c r="W353" i="5"/>
  <c r="J622" i="5"/>
  <c r="X622" i="5"/>
  <c r="Y581" i="5"/>
  <c r="N1049" i="5"/>
  <c r="Y708" i="5"/>
  <c r="Y783" i="5"/>
  <c r="Y801" i="5"/>
  <c r="W855" i="5"/>
  <c r="W881" i="5"/>
  <c r="Y921" i="5"/>
  <c r="W37" i="5"/>
  <c r="W90" i="5"/>
  <c r="W131" i="5"/>
  <c r="W212" i="5"/>
  <c r="W273" i="5"/>
  <c r="W279" i="5"/>
  <c r="W300" i="5"/>
  <c r="Y353" i="5"/>
  <c r="Y513" i="5"/>
  <c r="H522" i="5"/>
  <c r="K622" i="5"/>
  <c r="P1049" i="5"/>
  <c r="W724" i="5"/>
  <c r="W756" i="5"/>
  <c r="Y855" i="5"/>
  <c r="Y881" i="5"/>
  <c r="Y955" i="5"/>
  <c r="P499" i="5"/>
  <c r="Y370" i="5"/>
  <c r="Y37" i="5"/>
  <c r="Y90" i="5"/>
  <c r="W360" i="5"/>
  <c r="M622" i="5"/>
  <c r="Q1049" i="5"/>
  <c r="W460" i="5"/>
  <c r="N622" i="5"/>
  <c r="U499" i="5"/>
  <c r="Y28" i="5"/>
  <c r="Y57" i="5"/>
  <c r="Y82" i="5"/>
  <c r="Y98" i="5"/>
  <c r="W141" i="5"/>
  <c r="Y188" i="5"/>
  <c r="Y339" i="5"/>
  <c r="Y460" i="5"/>
  <c r="W497" i="5"/>
  <c r="M522" i="5"/>
  <c r="Y520" i="5"/>
  <c r="P622" i="5"/>
  <c r="P1051" i="5" s="1"/>
  <c r="Y613" i="5"/>
  <c r="S1049" i="5"/>
  <c r="Y699" i="5"/>
  <c r="Y714" i="5"/>
  <c r="W873" i="5"/>
  <c r="Y950" i="5"/>
  <c r="W989" i="5"/>
  <c r="W152" i="5"/>
  <c r="W70" i="5"/>
  <c r="W172" i="5"/>
  <c r="H622" i="5"/>
  <c r="M1049" i="5"/>
  <c r="Y273" i="5"/>
  <c r="Y724" i="5"/>
  <c r="Y756" i="5"/>
  <c r="W826" i="5"/>
  <c r="W894" i="5"/>
  <c r="W996" i="5"/>
  <c r="W82" i="5"/>
  <c r="W188" i="5"/>
  <c r="W339" i="5"/>
  <c r="Y360" i="5"/>
  <c r="R1049" i="5"/>
  <c r="Y908" i="5"/>
  <c r="Y996" i="5"/>
  <c r="V499" i="5"/>
  <c r="W47" i="5"/>
  <c r="W108" i="5"/>
  <c r="W162" i="5"/>
  <c r="W178" i="5"/>
  <c r="W221" i="5"/>
  <c r="W255" i="5"/>
  <c r="W266" i="5"/>
  <c r="W454" i="5"/>
  <c r="Y533" i="5"/>
  <c r="Q622" i="5"/>
  <c r="W605" i="5"/>
  <c r="W620" i="5"/>
  <c r="W642" i="5"/>
  <c r="T1049" i="5"/>
  <c r="Y811" i="5"/>
  <c r="Y873" i="5"/>
  <c r="Y914" i="5"/>
  <c r="W943" i="5"/>
  <c r="Y989" i="5"/>
  <c r="Y20" i="5"/>
  <c r="M499" i="5"/>
  <c r="J1049" i="5"/>
  <c r="N499" i="5"/>
  <c r="N1051" i="5"/>
  <c r="W370" i="5"/>
  <c r="F622" i="5"/>
  <c r="Y688" i="5"/>
  <c r="W122" i="5"/>
  <c r="Y212" i="5"/>
  <c r="Y279" i="5"/>
  <c r="Y300" i="5"/>
  <c r="W404" i="5"/>
  <c r="Y543" i="5"/>
  <c r="W908" i="5"/>
  <c r="W28" i="5"/>
  <c r="W613" i="5"/>
  <c r="Y894" i="5"/>
  <c r="Y1031" i="5"/>
  <c r="F499" i="5"/>
  <c r="H499" i="5"/>
  <c r="X499" i="5"/>
  <c r="Y47" i="5"/>
  <c r="Y108" i="5"/>
  <c r="Y133" i="5"/>
  <c r="Y141" i="5"/>
  <c r="Y162" i="5"/>
  <c r="Y178" i="5"/>
  <c r="Y221" i="5"/>
  <c r="Y255" i="5"/>
  <c r="Y266" i="5"/>
  <c r="W349" i="5"/>
  <c r="W446" i="5"/>
  <c r="Y454" i="5"/>
  <c r="R622" i="5"/>
  <c r="Y563" i="5"/>
  <c r="Y605" i="5"/>
  <c r="Y620" i="5"/>
  <c r="Y642" i="5"/>
  <c r="Y653" i="5"/>
  <c r="U1049" i="5"/>
  <c r="W848" i="5"/>
  <c r="Y943" i="5"/>
  <c r="W969" i="5"/>
  <c r="W1047" i="5"/>
  <c r="Y765" i="5"/>
  <c r="K1049" i="5"/>
  <c r="K1051" i="5" s="1"/>
  <c r="S499" i="5"/>
  <c r="W1031" i="5"/>
  <c r="W98" i="5"/>
  <c r="Y404" i="5"/>
  <c r="W699" i="5"/>
  <c r="W714" i="5"/>
  <c r="Y826" i="5"/>
  <c r="J499" i="5"/>
  <c r="J1051" i="5"/>
  <c r="W20" i="5"/>
  <c r="W232" i="5"/>
  <c r="W289" i="5"/>
  <c r="Y349" i="5"/>
  <c r="Y446" i="5"/>
  <c r="Y497" i="5"/>
  <c r="Q522" i="5"/>
  <c r="Q1051" i="5" s="1"/>
  <c r="S622" i="5"/>
  <c r="W587" i="5"/>
  <c r="W622" i="5" s="1"/>
  <c r="W649" i="5"/>
  <c r="W653" i="5" s="1"/>
  <c r="F1049" i="5"/>
  <c r="V1049" i="5"/>
  <c r="V1051" i="5" s="1"/>
  <c r="W734" i="5"/>
  <c r="W765" i="5"/>
  <c r="Y794" i="5"/>
  <c r="W817" i="5"/>
  <c r="Y848" i="5"/>
  <c r="Y969" i="5"/>
  <c r="Y1047" i="5"/>
  <c r="Y124" i="5"/>
  <c r="Y131" i="5"/>
  <c r="Y143" i="5"/>
  <c r="Y152" i="5"/>
  <c r="R499" i="5"/>
  <c r="R1051" i="5"/>
  <c r="T499" i="5"/>
  <c r="T1051" i="5"/>
  <c r="K135" i="1"/>
  <c r="M1051" i="5"/>
  <c r="Y622" i="5"/>
  <c r="U1051" i="5"/>
  <c r="Y499" i="5"/>
  <c r="Y1049" i="5"/>
  <c r="X1051" i="5"/>
  <c r="S1051" i="5"/>
  <c r="H1051" i="5"/>
  <c r="F1051" i="5"/>
  <c r="Y522" i="5"/>
  <c r="Y1051" i="5" s="1"/>
  <c r="Y1063" i="5"/>
  <c r="Y1075" i="5"/>
  <c r="F97" i="43"/>
  <c r="E97" i="43"/>
  <c r="D97" i="43"/>
  <c r="C97" i="43"/>
  <c r="H130" i="42"/>
  <c r="G130" i="42"/>
  <c r="F130" i="42"/>
  <c r="D130" i="42"/>
  <c r="C130" i="42"/>
  <c r="I128" i="42"/>
  <c r="E128" i="42"/>
  <c r="K128" i="42"/>
  <c r="I127" i="42"/>
  <c r="E127" i="42"/>
  <c r="I126" i="42"/>
  <c r="E126" i="42"/>
  <c r="J126" i="42"/>
  <c r="I125" i="42"/>
  <c r="E125" i="42"/>
  <c r="I124" i="42"/>
  <c r="E124" i="42"/>
  <c r="I123" i="42"/>
  <c r="E123" i="42"/>
  <c r="J123" i="42"/>
  <c r="I122" i="42"/>
  <c r="E122" i="42"/>
  <c r="I121" i="42"/>
  <c r="E121" i="42"/>
  <c r="I120" i="42"/>
  <c r="E120" i="42"/>
  <c r="J120" i="42"/>
  <c r="I119" i="42"/>
  <c r="E119" i="42"/>
  <c r="J119" i="42"/>
  <c r="I118" i="42"/>
  <c r="E118" i="42"/>
  <c r="I117" i="42"/>
  <c r="E117" i="42"/>
  <c r="J117" i="42"/>
  <c r="I116" i="42"/>
  <c r="E116" i="42"/>
  <c r="J116" i="42"/>
  <c r="I115" i="42"/>
  <c r="E115" i="42"/>
  <c r="I114" i="42"/>
  <c r="E114" i="42"/>
  <c r="J114" i="42"/>
  <c r="I113" i="42"/>
  <c r="E113" i="42"/>
  <c r="I112" i="42"/>
  <c r="E112" i="42"/>
  <c r="I111" i="42"/>
  <c r="E111" i="42"/>
  <c r="J111" i="42"/>
  <c r="I110" i="42"/>
  <c r="E110" i="42"/>
  <c r="I109" i="42"/>
  <c r="E109" i="42"/>
  <c r="I108" i="42"/>
  <c r="E108" i="42"/>
  <c r="J108" i="42"/>
  <c r="I107" i="42"/>
  <c r="E107" i="42"/>
  <c r="I106" i="42"/>
  <c r="E106" i="42"/>
  <c r="I105" i="42"/>
  <c r="E105" i="42"/>
  <c r="J105" i="42"/>
  <c r="I104" i="42"/>
  <c r="E104" i="42"/>
  <c r="I103" i="42"/>
  <c r="E103" i="42"/>
  <c r="I102" i="42"/>
  <c r="E102" i="42"/>
  <c r="J102" i="42"/>
  <c r="I101" i="42"/>
  <c r="E101" i="42"/>
  <c r="I100" i="42"/>
  <c r="E100" i="42"/>
  <c r="I99" i="42"/>
  <c r="E99" i="42"/>
  <c r="I98" i="42"/>
  <c r="E98" i="42"/>
  <c r="I97" i="42"/>
  <c r="E97" i="42"/>
  <c r="I96" i="42"/>
  <c r="E96" i="42"/>
  <c r="J96" i="42"/>
  <c r="I95" i="42"/>
  <c r="E95" i="42"/>
  <c r="J95" i="42"/>
  <c r="I94" i="42"/>
  <c r="E94" i="42"/>
  <c r="I93" i="42"/>
  <c r="E93" i="42"/>
  <c r="J93" i="42"/>
  <c r="I92" i="42"/>
  <c r="E92" i="42"/>
  <c r="I91" i="42"/>
  <c r="E91" i="42"/>
  <c r="I90" i="42"/>
  <c r="E90" i="42"/>
  <c r="J90" i="42"/>
  <c r="I89" i="42"/>
  <c r="E89" i="42"/>
  <c r="I88" i="42"/>
  <c r="E88" i="42"/>
  <c r="I87" i="42"/>
  <c r="E87" i="42"/>
  <c r="I86" i="42"/>
  <c r="E86" i="42"/>
  <c r="J86" i="42"/>
  <c r="I85" i="42"/>
  <c r="E85" i="42"/>
  <c r="I84" i="42"/>
  <c r="E84" i="42"/>
  <c r="J84" i="42"/>
  <c r="I83" i="42"/>
  <c r="E83" i="42"/>
  <c r="J83" i="42"/>
  <c r="I82" i="42"/>
  <c r="E82" i="42"/>
  <c r="I81" i="42"/>
  <c r="E81" i="42"/>
  <c r="I80" i="42"/>
  <c r="E80" i="42"/>
  <c r="I79" i="42"/>
  <c r="E79" i="42"/>
  <c r="I78" i="42"/>
  <c r="E78" i="42"/>
  <c r="J78" i="42"/>
  <c r="I77" i="42"/>
  <c r="E77" i="42"/>
  <c r="I76" i="42"/>
  <c r="E76" i="42"/>
  <c r="I75" i="42"/>
  <c r="E75" i="42"/>
  <c r="J75" i="42"/>
  <c r="I74" i="42"/>
  <c r="E74" i="42"/>
  <c r="I73" i="42"/>
  <c r="E73" i="42"/>
  <c r="I72" i="42"/>
  <c r="E72" i="42"/>
  <c r="J72" i="42"/>
  <c r="I71" i="42"/>
  <c r="E71" i="42"/>
  <c r="J71" i="42"/>
  <c r="I70" i="42"/>
  <c r="E70" i="42"/>
  <c r="K70" i="42"/>
  <c r="I69" i="42"/>
  <c r="E69" i="42"/>
  <c r="I68" i="42"/>
  <c r="E68" i="42"/>
  <c r="J68" i="42"/>
  <c r="I67" i="42"/>
  <c r="E67" i="42"/>
  <c r="J67" i="42"/>
  <c r="K67" i="42"/>
  <c r="I66" i="42"/>
  <c r="E66" i="42"/>
  <c r="I65" i="42"/>
  <c r="E65" i="42"/>
  <c r="I64" i="42"/>
  <c r="E64" i="42"/>
  <c r="J64" i="42"/>
  <c r="K64" i="42"/>
  <c r="I63" i="42"/>
  <c r="E63" i="42"/>
  <c r="I62" i="42"/>
  <c r="E62" i="42"/>
  <c r="J62" i="42"/>
  <c r="I61" i="42"/>
  <c r="E61" i="42"/>
  <c r="J61" i="42"/>
  <c r="K61" i="42"/>
  <c r="I60" i="42"/>
  <c r="E60" i="42"/>
  <c r="I59" i="42"/>
  <c r="E59" i="42"/>
  <c r="I58" i="42"/>
  <c r="E58" i="42"/>
  <c r="J58" i="42"/>
  <c r="K58" i="42"/>
  <c r="I57" i="42"/>
  <c r="E57" i="42"/>
  <c r="I56" i="42"/>
  <c r="E56" i="42"/>
  <c r="J56" i="42"/>
  <c r="I55" i="42"/>
  <c r="E55" i="42"/>
  <c r="J55" i="42"/>
  <c r="K55" i="42"/>
  <c r="I54" i="42"/>
  <c r="E54" i="42"/>
  <c r="I53" i="42"/>
  <c r="E53" i="42"/>
  <c r="I52" i="42"/>
  <c r="E52" i="42"/>
  <c r="J52" i="42"/>
  <c r="K52" i="42"/>
  <c r="I51" i="42"/>
  <c r="E51" i="42"/>
  <c r="I50" i="42"/>
  <c r="E50" i="42"/>
  <c r="J50" i="42"/>
  <c r="I49" i="42"/>
  <c r="E49" i="42"/>
  <c r="J49" i="42"/>
  <c r="K49" i="42"/>
  <c r="I48" i="42"/>
  <c r="E48" i="42"/>
  <c r="I47" i="42"/>
  <c r="E47" i="42"/>
  <c r="I46" i="42"/>
  <c r="E46" i="42"/>
  <c r="J46" i="42"/>
  <c r="K46" i="42"/>
  <c r="I45" i="42"/>
  <c r="E45" i="42"/>
  <c r="I44" i="42"/>
  <c r="E44" i="42"/>
  <c r="J44" i="42"/>
  <c r="I43" i="42"/>
  <c r="E43" i="42"/>
  <c r="J43" i="42"/>
  <c r="K43" i="42"/>
  <c r="I42" i="42"/>
  <c r="E42" i="42"/>
  <c r="I41" i="42"/>
  <c r="E41" i="42"/>
  <c r="I40" i="42"/>
  <c r="E40" i="42"/>
  <c r="J40" i="42"/>
  <c r="K40" i="42"/>
  <c r="I39" i="42"/>
  <c r="E39" i="42"/>
  <c r="I38" i="42"/>
  <c r="E38" i="42"/>
  <c r="J38" i="42"/>
  <c r="I37" i="42"/>
  <c r="E37" i="42"/>
  <c r="J37" i="42"/>
  <c r="K37" i="42"/>
  <c r="I36" i="42"/>
  <c r="E36" i="42"/>
  <c r="I35" i="42"/>
  <c r="E35" i="42"/>
  <c r="I34" i="42"/>
  <c r="E34" i="42"/>
  <c r="J34" i="42"/>
  <c r="K34" i="42"/>
  <c r="I33" i="42"/>
  <c r="E33" i="42"/>
  <c r="I32" i="42"/>
  <c r="E32" i="42"/>
  <c r="I31" i="42"/>
  <c r="E31" i="42"/>
  <c r="J31" i="42"/>
  <c r="K31" i="42"/>
  <c r="I30" i="42"/>
  <c r="E30" i="42"/>
  <c r="I29" i="42"/>
  <c r="E29" i="42"/>
  <c r="I28" i="42"/>
  <c r="E28" i="42"/>
  <c r="J28" i="42"/>
  <c r="K28" i="42"/>
  <c r="I27" i="42"/>
  <c r="E27" i="42"/>
  <c r="I26" i="42"/>
  <c r="E26" i="42"/>
  <c r="J26" i="42"/>
  <c r="I25" i="42"/>
  <c r="E25" i="42"/>
  <c r="J25" i="42"/>
  <c r="K25" i="42"/>
  <c r="I24" i="42"/>
  <c r="E24" i="42"/>
  <c r="I23" i="42"/>
  <c r="E23" i="42"/>
  <c r="I22" i="42"/>
  <c r="E22" i="42"/>
  <c r="J22" i="42"/>
  <c r="K22" i="42"/>
  <c r="I21" i="42"/>
  <c r="E21" i="42"/>
  <c r="I20" i="42"/>
  <c r="E20" i="42"/>
  <c r="I19" i="42"/>
  <c r="E19" i="42"/>
  <c r="J19" i="42"/>
  <c r="K19" i="42"/>
  <c r="I18" i="42"/>
  <c r="E18" i="42"/>
  <c r="I17" i="42"/>
  <c r="E17" i="42"/>
  <c r="I16" i="42"/>
  <c r="E16" i="42"/>
  <c r="J16" i="42"/>
  <c r="K16" i="42"/>
  <c r="I15" i="42"/>
  <c r="E15" i="42"/>
  <c r="I14" i="42"/>
  <c r="E14" i="42"/>
  <c r="I13" i="42"/>
  <c r="E13" i="42"/>
  <c r="J13" i="42"/>
  <c r="K13" i="42"/>
  <c r="I12" i="42"/>
  <c r="E12" i="42"/>
  <c r="I11" i="42"/>
  <c r="E11" i="42"/>
  <c r="J11" i="42"/>
  <c r="I10" i="42"/>
  <c r="E10" i="42"/>
  <c r="J10" i="42"/>
  <c r="K10" i="42"/>
  <c r="I9" i="42"/>
  <c r="E9" i="42"/>
  <c r="I8" i="42"/>
  <c r="E8" i="42"/>
  <c r="I130" i="42"/>
  <c r="E130" i="42"/>
  <c r="J77" i="42"/>
  <c r="K77" i="42"/>
  <c r="J92" i="42"/>
  <c r="K92" i="42"/>
  <c r="J17" i="42"/>
  <c r="K17" i="42"/>
  <c r="J23" i="42"/>
  <c r="K23" i="42"/>
  <c r="J32" i="42"/>
  <c r="K32" i="42"/>
  <c r="J47" i="42"/>
  <c r="K47" i="42" s="1"/>
  <c r="J59" i="42"/>
  <c r="K59" i="42"/>
  <c r="K71" i="42"/>
  <c r="K86" i="42"/>
  <c r="K116" i="42"/>
  <c r="K11" i="42"/>
  <c r="K38" i="42"/>
  <c r="K44" i="42"/>
  <c r="K56" i="42"/>
  <c r="K62" i="42"/>
  <c r="J81" i="42"/>
  <c r="K81" i="42"/>
  <c r="J87" i="42"/>
  <c r="K87" i="42"/>
  <c r="J99" i="42"/>
  <c r="K99" i="42"/>
  <c r="J9" i="42"/>
  <c r="K9" i="42"/>
  <c r="J12" i="42"/>
  <c r="K12" i="42"/>
  <c r="J15" i="42"/>
  <c r="K15" i="42"/>
  <c r="J18" i="42"/>
  <c r="K18" i="42"/>
  <c r="J21" i="42"/>
  <c r="K21" i="42"/>
  <c r="J24" i="42"/>
  <c r="K24" i="42"/>
  <c r="J27" i="42"/>
  <c r="K27" i="42"/>
  <c r="J30" i="42"/>
  <c r="K30" i="42"/>
  <c r="J33" i="42"/>
  <c r="K33" i="42"/>
  <c r="J36" i="42"/>
  <c r="K36" i="42"/>
  <c r="J39" i="42"/>
  <c r="K39" i="42"/>
  <c r="J42" i="42"/>
  <c r="K42" i="42"/>
  <c r="J45" i="42"/>
  <c r="K45" i="42"/>
  <c r="J48" i="42"/>
  <c r="K48" i="42"/>
  <c r="J51" i="42"/>
  <c r="K51" i="42"/>
  <c r="J54" i="42"/>
  <c r="K54" i="42"/>
  <c r="J57" i="42"/>
  <c r="K57" i="42"/>
  <c r="J60" i="42"/>
  <c r="K60" i="42"/>
  <c r="J63" i="42"/>
  <c r="K63" i="42"/>
  <c r="J66" i="42"/>
  <c r="K66" i="42"/>
  <c r="J69" i="42"/>
  <c r="K69" i="42"/>
  <c r="K72" i="42"/>
  <c r="K75" i="42"/>
  <c r="K78" i="42"/>
  <c r="K84" i="42"/>
  <c r="K90" i="42"/>
  <c r="K93" i="42"/>
  <c r="K96" i="42"/>
  <c r="K102" i="42"/>
  <c r="K105" i="42"/>
  <c r="K108" i="42"/>
  <c r="K111" i="42"/>
  <c r="K114" i="42"/>
  <c r="K117" i="42"/>
  <c r="K120" i="42"/>
  <c r="K123" i="42"/>
  <c r="K126" i="42"/>
  <c r="J74" i="42"/>
  <c r="K74" i="42"/>
  <c r="J89" i="42"/>
  <c r="K89" i="42"/>
  <c r="J98" i="42"/>
  <c r="K98" i="42" s="1"/>
  <c r="J104" i="42"/>
  <c r="K104" i="42"/>
  <c r="J107" i="42"/>
  <c r="K107" i="42"/>
  <c r="J110" i="42"/>
  <c r="K110" i="42"/>
  <c r="J113" i="42"/>
  <c r="K113" i="42"/>
  <c r="J122" i="42"/>
  <c r="K122" i="42"/>
  <c r="J14" i="42"/>
  <c r="K14" i="42"/>
  <c r="J20" i="42"/>
  <c r="K20" i="42"/>
  <c r="J35" i="42"/>
  <c r="K35" i="42"/>
  <c r="J53" i="42"/>
  <c r="K53" i="42" s="1"/>
  <c r="J65" i="42"/>
  <c r="K65" i="42"/>
  <c r="K119" i="42"/>
  <c r="K26" i="42"/>
  <c r="K68" i="42"/>
  <c r="J80" i="42"/>
  <c r="K80" i="42"/>
  <c r="J8" i="42"/>
  <c r="J29" i="42"/>
  <c r="K29" i="42"/>
  <c r="K50" i="42"/>
  <c r="J101" i="42"/>
  <c r="K101" i="42"/>
  <c r="J125" i="42"/>
  <c r="K125" i="42"/>
  <c r="K83" i="42"/>
  <c r="K95" i="42"/>
  <c r="J73" i="42"/>
  <c r="K73" i="42"/>
  <c r="J76" i="42"/>
  <c r="K76" i="42"/>
  <c r="J79" i="42"/>
  <c r="K79" i="42"/>
  <c r="J82" i="42"/>
  <c r="K82" i="42"/>
  <c r="J85" i="42"/>
  <c r="K85" i="42"/>
  <c r="J88" i="42"/>
  <c r="K88" i="42"/>
  <c r="J91" i="42"/>
  <c r="K91" i="42"/>
  <c r="J94" i="42"/>
  <c r="K94" i="42"/>
  <c r="J97" i="42"/>
  <c r="K97" i="42" s="1"/>
  <c r="J100" i="42"/>
  <c r="K100" i="42"/>
  <c r="J103" i="42"/>
  <c r="K103" i="42"/>
  <c r="J106" i="42"/>
  <c r="K106" i="42"/>
  <c r="J109" i="42"/>
  <c r="K109" i="42"/>
  <c r="J112" i="42"/>
  <c r="K112" i="42"/>
  <c r="J115" i="42"/>
  <c r="K115" i="42"/>
  <c r="J118" i="42"/>
  <c r="K118" i="42"/>
  <c r="J121" i="42"/>
  <c r="K121" i="42" s="1"/>
  <c r="J124" i="42"/>
  <c r="K124" i="42"/>
  <c r="J127" i="42"/>
  <c r="K127" i="42"/>
  <c r="J41" i="42"/>
  <c r="K41" i="42"/>
  <c r="J8" i="1"/>
  <c r="G44" i="1"/>
  <c r="H44" i="1"/>
  <c r="J44" i="1"/>
  <c r="R1055" i="5"/>
  <c r="R1056" i="5"/>
  <c r="H1074" i="5"/>
  <c r="F44" i="1"/>
  <c r="C44" i="1"/>
  <c r="H8" i="1"/>
  <c r="I44" i="1"/>
  <c r="C8" i="1"/>
  <c r="F8" i="1"/>
  <c r="G8" i="1"/>
  <c r="J130" i="42"/>
  <c r="K8" i="42"/>
  <c r="K130" i="42"/>
  <c r="H1075" i="5"/>
  <c r="I8" i="1"/>
  <c r="J113" i="1"/>
  <c r="H113" i="1"/>
  <c r="F122" i="1"/>
  <c r="F121" i="1"/>
  <c r="F120" i="1"/>
  <c r="F119" i="1"/>
  <c r="F118" i="1"/>
  <c r="F117" i="1"/>
  <c r="F116" i="1"/>
  <c r="F115" i="1"/>
  <c r="F114" i="1"/>
  <c r="G113" i="1"/>
  <c r="F113" i="1"/>
  <c r="F112" i="1"/>
  <c r="F111" i="1"/>
  <c r="F110" i="1"/>
  <c r="F104" i="1"/>
  <c r="F105" i="1"/>
  <c r="C98" i="1"/>
  <c r="C113" i="1"/>
  <c r="J123" i="1"/>
  <c r="H123" i="1"/>
  <c r="G123" i="1"/>
  <c r="F123" i="1"/>
  <c r="C123" i="1"/>
  <c r="J122" i="1"/>
  <c r="H122" i="1"/>
  <c r="G122" i="1"/>
  <c r="C122" i="1"/>
  <c r="J121" i="1"/>
  <c r="H121" i="1"/>
  <c r="G121" i="1"/>
  <c r="C121" i="1"/>
  <c r="J120" i="1"/>
  <c r="H120" i="1"/>
  <c r="G120" i="1"/>
  <c r="C120" i="1"/>
  <c r="J119" i="1"/>
  <c r="H119" i="1"/>
  <c r="G119" i="1"/>
  <c r="C119" i="1"/>
  <c r="J118" i="1"/>
  <c r="H118" i="1"/>
  <c r="G118" i="1"/>
  <c r="C118" i="1"/>
  <c r="J117" i="1"/>
  <c r="H117" i="1"/>
  <c r="G117" i="1"/>
  <c r="C117" i="1"/>
  <c r="J116" i="1"/>
  <c r="H116" i="1"/>
  <c r="G116" i="1"/>
  <c r="C116" i="1"/>
  <c r="J115" i="1"/>
  <c r="H115" i="1"/>
  <c r="G115" i="1"/>
  <c r="C115" i="1"/>
  <c r="J114" i="1"/>
  <c r="H114" i="1"/>
  <c r="G114" i="1"/>
  <c r="C114" i="1"/>
  <c r="I113" i="1"/>
  <c r="J112" i="1"/>
  <c r="H112" i="1"/>
  <c r="G112" i="1"/>
  <c r="C112" i="1"/>
  <c r="J111" i="1"/>
  <c r="H111" i="1"/>
  <c r="G111" i="1"/>
  <c r="C111" i="1"/>
  <c r="J110" i="1"/>
  <c r="H110" i="1"/>
  <c r="G110" i="1"/>
  <c r="C110" i="1"/>
  <c r="J109" i="1"/>
  <c r="H109" i="1"/>
  <c r="G109" i="1"/>
  <c r="F109" i="1"/>
  <c r="C109" i="1"/>
  <c r="J108" i="1"/>
  <c r="H108" i="1"/>
  <c r="G108" i="1"/>
  <c r="F108" i="1"/>
  <c r="C108" i="1"/>
  <c r="J107" i="1"/>
  <c r="H107" i="1"/>
  <c r="G107" i="1"/>
  <c r="F107" i="1"/>
  <c r="C107" i="1"/>
  <c r="J106" i="1"/>
  <c r="H106" i="1"/>
  <c r="G106" i="1"/>
  <c r="F106" i="1"/>
  <c r="C106" i="1"/>
  <c r="J105" i="1"/>
  <c r="H105" i="1"/>
  <c r="G105" i="1"/>
  <c r="C105" i="1"/>
  <c r="J104" i="1"/>
  <c r="H104" i="1"/>
  <c r="G104" i="1"/>
  <c r="C104" i="1"/>
  <c r="J103" i="1"/>
  <c r="H103" i="1"/>
  <c r="C103" i="1"/>
  <c r="C102" i="1"/>
  <c r="C100" i="1"/>
  <c r="I104" i="1"/>
  <c r="I119" i="1"/>
  <c r="I114" i="1"/>
  <c r="I106" i="1"/>
  <c r="I122" i="1"/>
  <c r="I116" i="1"/>
  <c r="I118" i="1"/>
  <c r="I109" i="1"/>
  <c r="I110" i="1"/>
  <c r="I112" i="1"/>
  <c r="I117" i="1"/>
  <c r="I105" i="1"/>
  <c r="I120" i="1"/>
  <c r="I107" i="1"/>
  <c r="I108" i="1"/>
  <c r="I121" i="1"/>
  <c r="I103" i="1"/>
  <c r="I115" i="1"/>
  <c r="I111" i="1"/>
  <c r="I123" i="1"/>
  <c r="M61" i="41"/>
  <c r="K61" i="41"/>
  <c r="J60" i="41"/>
  <c r="C60" i="41"/>
  <c r="C59" i="41"/>
  <c r="G51" i="41"/>
  <c r="I51" i="41"/>
  <c r="C42" i="41"/>
  <c r="C41" i="41"/>
  <c r="G33" i="41"/>
  <c r="I33" i="41"/>
  <c r="M26" i="41"/>
  <c r="G21" i="41"/>
  <c r="M21" i="41"/>
  <c r="J14" i="41"/>
  <c r="K10" i="41"/>
  <c r="K8" i="41"/>
  <c r="E50" i="41"/>
  <c r="I21" i="41"/>
  <c r="C43" i="41"/>
  <c r="C61" i="41"/>
  <c r="M14" i="41"/>
  <c r="E16" i="41"/>
  <c r="K20" i="41"/>
  <c r="M22" i="41"/>
  <c r="N22" i="41"/>
  <c r="J26" i="41"/>
  <c r="K50" i="41"/>
  <c r="M33" i="41"/>
  <c r="J39" i="41"/>
  <c r="K16" i="41"/>
  <c r="I28" i="41"/>
  <c r="E27" i="41"/>
  <c r="G17" i="41"/>
  <c r="I17" i="41"/>
  <c r="M51" i="41"/>
  <c r="J57" i="41"/>
  <c r="M35" i="41"/>
  <c r="N35" i="41"/>
  <c r="K32" i="41"/>
  <c r="J40" i="41"/>
  <c r="J42" i="41"/>
  <c r="I48" i="41"/>
  <c r="E47" i="41"/>
  <c r="K27" i="41"/>
  <c r="J46" i="41"/>
  <c r="K47" i="41"/>
  <c r="M53" i="41"/>
  <c r="N53" i="41"/>
  <c r="J58" i="41"/>
  <c r="M46" i="41"/>
  <c r="J62" i="41"/>
  <c r="J64" i="41"/>
  <c r="BY39" i="38"/>
  <c r="BX39" i="38"/>
  <c r="BW39" i="38"/>
  <c r="BV39" i="38"/>
  <c r="BU39" i="38"/>
  <c r="BT39" i="38"/>
  <c r="BS39" i="38"/>
  <c r="BR39" i="38"/>
  <c r="BQ39" i="38"/>
  <c r="BP39" i="38"/>
  <c r="BO39" i="38"/>
  <c r="BN39" i="38"/>
  <c r="BM39" i="38"/>
  <c r="BL39" i="38"/>
  <c r="BK39" i="38"/>
  <c r="BJ39" i="38"/>
  <c r="BI39" i="38"/>
  <c r="BH39" i="38"/>
  <c r="BG39" i="38"/>
  <c r="BF39" i="38"/>
  <c r="BE39" i="38"/>
  <c r="BD39" i="38"/>
  <c r="BC39" i="38"/>
  <c r="BB39" i="38"/>
  <c r="BA39" i="38"/>
  <c r="AZ39" i="38"/>
  <c r="AY39" i="38"/>
  <c r="AX39" i="38"/>
  <c r="AW39" i="38"/>
  <c r="AV39" i="38"/>
  <c r="AU39" i="38"/>
  <c r="AT39" i="38"/>
  <c r="AS39" i="38"/>
  <c r="AR39" i="38"/>
  <c r="AQ39" i="38"/>
  <c r="AP39" i="38"/>
  <c r="AO39" i="38"/>
  <c r="AN39" i="38"/>
  <c r="AM39" i="38"/>
  <c r="AL39" i="38"/>
  <c r="AK39" i="38"/>
  <c r="AJ39" i="38"/>
  <c r="AI39" i="38"/>
  <c r="AH39" i="38"/>
  <c r="AG39" i="38"/>
  <c r="AF39" i="38"/>
  <c r="AE39" i="38"/>
  <c r="AD39" i="38"/>
  <c r="AC39" i="38"/>
  <c r="AB39" i="38"/>
  <c r="AA39" i="38"/>
  <c r="Z39" i="38"/>
  <c r="Y39" i="38"/>
  <c r="X39" i="38"/>
  <c r="W39" i="38"/>
  <c r="V39" i="38"/>
  <c r="U39" i="38"/>
  <c r="T39" i="38"/>
  <c r="S39" i="38"/>
  <c r="R39" i="38"/>
  <c r="Q39" i="38"/>
  <c r="P39" i="38"/>
  <c r="O39" i="38"/>
  <c r="N39" i="38"/>
  <c r="M39" i="38"/>
  <c r="L39" i="38"/>
  <c r="K39" i="38"/>
  <c r="J39" i="38"/>
  <c r="I39" i="38"/>
  <c r="H39" i="38"/>
  <c r="G39" i="38"/>
  <c r="F39" i="38"/>
  <c r="E39" i="38"/>
  <c r="D39" i="38"/>
  <c r="C39" i="38"/>
  <c r="C58" i="1"/>
  <c r="E58" i="1"/>
  <c r="J58" i="1"/>
  <c r="J72" i="1"/>
  <c r="C9" i="1"/>
  <c r="E9" i="1"/>
  <c r="C11" i="1"/>
  <c r="E11" i="1"/>
  <c r="C12" i="1"/>
  <c r="E12" i="1"/>
  <c r="C13" i="1"/>
  <c r="E13" i="1"/>
  <c r="C14" i="1"/>
  <c r="E14" i="1"/>
  <c r="C17" i="1"/>
  <c r="E17" i="1"/>
  <c r="C18" i="1"/>
  <c r="E18" i="1"/>
  <c r="C21" i="1"/>
  <c r="E21" i="1"/>
  <c r="C22" i="1"/>
  <c r="E22" i="1"/>
  <c r="C23" i="1"/>
  <c r="E23" i="1"/>
  <c r="C24" i="1"/>
  <c r="E24" i="1"/>
  <c r="C26" i="1"/>
  <c r="E26" i="1"/>
  <c r="C27" i="1"/>
  <c r="E27" i="1"/>
  <c r="C28" i="1"/>
  <c r="E28" i="1"/>
  <c r="C29" i="1"/>
  <c r="E29" i="1"/>
  <c r="C30" i="1"/>
  <c r="E30" i="1"/>
  <c r="C32" i="1"/>
  <c r="E32" i="1"/>
  <c r="C33" i="1"/>
  <c r="E33" i="1"/>
  <c r="C34" i="1"/>
  <c r="E34" i="1"/>
  <c r="C35" i="1"/>
  <c r="E35" i="1"/>
  <c r="C36" i="1"/>
  <c r="E36" i="1"/>
  <c r="C37" i="1"/>
  <c r="E37" i="1"/>
  <c r="C38" i="1"/>
  <c r="E38" i="1"/>
  <c r="C39" i="1"/>
  <c r="E39" i="1"/>
  <c r="C40" i="1"/>
  <c r="E40" i="1"/>
  <c r="C41" i="1"/>
  <c r="E41" i="1"/>
  <c r="C42" i="1"/>
  <c r="E42" i="1"/>
  <c r="E44" i="1"/>
  <c r="C45" i="1"/>
  <c r="E45" i="1"/>
  <c r="C47" i="1"/>
  <c r="E47" i="1"/>
  <c r="C50" i="1"/>
  <c r="E50" i="1"/>
  <c r="C52" i="1"/>
  <c r="E52" i="1"/>
  <c r="C53" i="1"/>
  <c r="E53" i="1"/>
  <c r="C54" i="1"/>
  <c r="E54" i="1"/>
  <c r="C55" i="1"/>
  <c r="E55" i="1"/>
  <c r="C56" i="1"/>
  <c r="E56" i="1"/>
  <c r="C63" i="1"/>
  <c r="E63" i="1"/>
  <c r="C67" i="1"/>
  <c r="E67" i="1"/>
  <c r="C69" i="1"/>
  <c r="E69" i="1"/>
  <c r="C71" i="1"/>
  <c r="E71" i="1"/>
  <c r="C72" i="1"/>
  <c r="E72" i="1"/>
  <c r="C73" i="1"/>
  <c r="E73" i="1"/>
  <c r="C74" i="1"/>
  <c r="E74" i="1"/>
  <c r="C75" i="1"/>
  <c r="E75" i="1"/>
  <c r="C76" i="1"/>
  <c r="E76" i="1"/>
  <c r="C80" i="1"/>
  <c r="E80" i="1"/>
  <c r="C81" i="1"/>
  <c r="E81" i="1"/>
  <c r="C86" i="1"/>
  <c r="C87" i="1"/>
  <c r="E87" i="1"/>
  <c r="C88" i="1"/>
  <c r="E88" i="1"/>
  <c r="C89" i="1"/>
  <c r="E89" i="1"/>
  <c r="C90" i="1"/>
  <c r="E90" i="1"/>
  <c r="C91" i="1"/>
  <c r="E91" i="1"/>
  <c r="C92" i="1"/>
  <c r="E92" i="1"/>
  <c r="C93" i="1"/>
  <c r="E93" i="1"/>
  <c r="C94" i="1"/>
  <c r="E94" i="1"/>
  <c r="C95" i="1"/>
  <c r="E95" i="1"/>
  <c r="C96" i="1"/>
  <c r="E96" i="1"/>
  <c r="C97" i="1"/>
  <c r="E97" i="1"/>
  <c r="C99" i="1"/>
  <c r="E99" i="1"/>
  <c r="E100" i="1"/>
  <c r="C101" i="1"/>
  <c r="E101" i="1"/>
  <c r="E102" i="1"/>
  <c r="E103" i="1"/>
  <c r="E104" i="1"/>
  <c r="E105" i="1"/>
  <c r="E106" i="1"/>
  <c r="E107" i="1"/>
  <c r="E108" i="1"/>
  <c r="E109" i="1"/>
  <c r="E110" i="1"/>
  <c r="E111" i="1"/>
  <c r="E112" i="1"/>
  <c r="E114" i="1"/>
  <c r="E115" i="1"/>
  <c r="E116" i="1"/>
  <c r="E117" i="1"/>
  <c r="E118" i="1"/>
  <c r="E119" i="1"/>
  <c r="E120" i="1"/>
  <c r="E121" i="1"/>
  <c r="E122" i="1"/>
  <c r="J11" i="1"/>
  <c r="J12" i="1"/>
  <c r="J13" i="1"/>
  <c r="J14" i="1"/>
  <c r="J17" i="1"/>
  <c r="J18" i="1"/>
  <c r="J19" i="1"/>
  <c r="J20" i="1"/>
  <c r="J21" i="1"/>
  <c r="J22" i="1"/>
  <c r="J23" i="1"/>
  <c r="J24" i="1"/>
  <c r="J25" i="1"/>
  <c r="J26" i="1"/>
  <c r="J27" i="1"/>
  <c r="J28" i="1"/>
  <c r="J29" i="1"/>
  <c r="J30" i="1"/>
  <c r="J31" i="1"/>
  <c r="J32" i="1"/>
  <c r="J33" i="1"/>
  <c r="J34" i="1"/>
  <c r="J36" i="1"/>
  <c r="J37" i="1"/>
  <c r="J38" i="1"/>
  <c r="J39" i="1"/>
  <c r="J40" i="1"/>
  <c r="J41" i="1"/>
  <c r="J42" i="1"/>
  <c r="J43" i="1"/>
  <c r="J45" i="1"/>
  <c r="J46" i="1"/>
  <c r="J47" i="1"/>
  <c r="J50" i="1"/>
  <c r="J51" i="1"/>
  <c r="J53" i="1"/>
  <c r="J54" i="1"/>
  <c r="J55" i="1"/>
  <c r="J56" i="1"/>
  <c r="J57" i="1"/>
  <c r="J63" i="1"/>
  <c r="J67" i="1"/>
  <c r="J68" i="1"/>
  <c r="J69" i="1"/>
  <c r="J70" i="1"/>
  <c r="J71" i="1"/>
  <c r="J73" i="1"/>
  <c r="J74" i="1"/>
  <c r="J75" i="1"/>
  <c r="J76" i="1"/>
  <c r="J80" i="1"/>
  <c r="J86" i="1"/>
  <c r="J87" i="1"/>
  <c r="J88" i="1"/>
  <c r="J90" i="1"/>
  <c r="J92" i="1"/>
  <c r="J93" i="1"/>
  <c r="J94" i="1"/>
  <c r="J95" i="1"/>
  <c r="J96" i="1"/>
  <c r="J97" i="1"/>
  <c r="J99" i="1"/>
  <c r="J100" i="1"/>
  <c r="J101" i="1"/>
  <c r="J102" i="1"/>
  <c r="I15" i="1"/>
  <c r="I16" i="1"/>
  <c r="I40" i="1"/>
  <c r="I48" i="1"/>
  <c r="I49" i="1"/>
  <c r="I82" i="1"/>
  <c r="I98" i="1"/>
  <c r="H10" i="1"/>
  <c r="H11" i="1"/>
  <c r="H12" i="1"/>
  <c r="H13" i="1"/>
  <c r="H14" i="1"/>
  <c r="H17" i="1"/>
  <c r="H18" i="1"/>
  <c r="H19" i="1"/>
  <c r="H20" i="1"/>
  <c r="H21" i="1"/>
  <c r="H22" i="1"/>
  <c r="H23" i="1"/>
  <c r="H24" i="1"/>
  <c r="H25" i="1"/>
  <c r="H26" i="1"/>
  <c r="H27" i="1"/>
  <c r="H28" i="1"/>
  <c r="H29" i="1"/>
  <c r="H30" i="1"/>
  <c r="H31" i="1"/>
  <c r="H32" i="1"/>
  <c r="H33" i="1"/>
  <c r="H34" i="1"/>
  <c r="H35" i="1"/>
  <c r="H36" i="1"/>
  <c r="H37" i="1"/>
  <c r="H38" i="1"/>
  <c r="H39" i="1"/>
  <c r="H41" i="1"/>
  <c r="H42" i="1"/>
  <c r="H43" i="1"/>
  <c r="H45" i="1"/>
  <c r="H46" i="1"/>
  <c r="H50" i="1"/>
  <c r="H51" i="1"/>
  <c r="H52" i="1"/>
  <c r="H53" i="1"/>
  <c r="H54" i="1"/>
  <c r="H55" i="1"/>
  <c r="H56" i="1"/>
  <c r="H57" i="1"/>
  <c r="H58" i="1"/>
  <c r="H63" i="1"/>
  <c r="H67" i="1"/>
  <c r="H68" i="1"/>
  <c r="H69" i="1"/>
  <c r="H70" i="1"/>
  <c r="H71" i="1"/>
  <c r="H72" i="1"/>
  <c r="H73" i="1"/>
  <c r="H74" i="1"/>
  <c r="H75" i="1"/>
  <c r="H76" i="1"/>
  <c r="H80" i="1"/>
  <c r="H81" i="1"/>
  <c r="H86" i="1"/>
  <c r="H87" i="1"/>
  <c r="H88" i="1"/>
  <c r="H89" i="1"/>
  <c r="H91" i="1"/>
  <c r="H92" i="1"/>
  <c r="H93" i="1"/>
  <c r="H94" i="1"/>
  <c r="H95" i="1"/>
  <c r="H96" i="1"/>
  <c r="H100" i="1"/>
  <c r="H101" i="1"/>
  <c r="H102" i="1"/>
  <c r="G9" i="1"/>
  <c r="G11" i="1"/>
  <c r="G12" i="1"/>
  <c r="G13" i="1"/>
  <c r="G14" i="1"/>
  <c r="G17" i="1"/>
  <c r="G18" i="1"/>
  <c r="G19" i="1"/>
  <c r="G20" i="1"/>
  <c r="G21" i="1"/>
  <c r="G22" i="1"/>
  <c r="G23" i="1"/>
  <c r="G24" i="1"/>
  <c r="G25" i="1"/>
  <c r="G26" i="1"/>
  <c r="G27" i="1"/>
  <c r="G28" i="1"/>
  <c r="G29" i="1"/>
  <c r="G30" i="1"/>
  <c r="G31" i="1"/>
  <c r="G32" i="1"/>
  <c r="G33" i="1"/>
  <c r="G34" i="1"/>
  <c r="G35" i="1"/>
  <c r="G37" i="1"/>
  <c r="G38" i="1"/>
  <c r="G39" i="1"/>
  <c r="G40" i="1"/>
  <c r="G41" i="1"/>
  <c r="G42" i="1"/>
  <c r="G43" i="1"/>
  <c r="G45" i="1"/>
  <c r="G46" i="1"/>
  <c r="G47" i="1"/>
  <c r="G50" i="1"/>
  <c r="G51" i="1"/>
  <c r="G52" i="1"/>
  <c r="G53" i="1"/>
  <c r="G54" i="1"/>
  <c r="G55" i="1"/>
  <c r="G56" i="1"/>
  <c r="G57" i="1"/>
  <c r="G58" i="1"/>
  <c r="G62" i="1"/>
  <c r="G63" i="1"/>
  <c r="G68" i="1"/>
  <c r="G69" i="1"/>
  <c r="G70" i="1"/>
  <c r="G71" i="1"/>
  <c r="G72" i="1"/>
  <c r="G73" i="1"/>
  <c r="G74" i="1"/>
  <c r="G75" i="1"/>
  <c r="G76" i="1"/>
  <c r="G80" i="1"/>
  <c r="G81" i="1"/>
  <c r="G87" i="1"/>
  <c r="G88" i="1"/>
  <c r="G89" i="1"/>
  <c r="G90" i="1"/>
  <c r="G92" i="1"/>
  <c r="G93" i="1"/>
  <c r="G94" i="1"/>
  <c r="G95" i="1"/>
  <c r="G96" i="1"/>
  <c r="G97" i="1"/>
  <c r="G99" i="1"/>
  <c r="G100" i="1"/>
  <c r="G101" i="1"/>
  <c r="G102" i="1"/>
  <c r="G103" i="1"/>
  <c r="F11" i="1"/>
  <c r="F12" i="1"/>
  <c r="F17" i="1"/>
  <c r="F18" i="1"/>
  <c r="F19" i="1"/>
  <c r="F20" i="1"/>
  <c r="F21" i="1"/>
  <c r="F22" i="1"/>
  <c r="F23" i="1"/>
  <c r="F24" i="1"/>
  <c r="F25" i="1"/>
  <c r="F26" i="1"/>
  <c r="F27" i="1"/>
  <c r="F28" i="1"/>
  <c r="F29" i="1"/>
  <c r="F30" i="1"/>
  <c r="F31" i="1"/>
  <c r="F32" i="1"/>
  <c r="F33" i="1"/>
  <c r="F35" i="1"/>
  <c r="F36" i="1"/>
  <c r="F37" i="1"/>
  <c r="F38" i="1"/>
  <c r="F40" i="1"/>
  <c r="F41" i="1"/>
  <c r="F43" i="1"/>
  <c r="F47" i="1"/>
  <c r="F54" i="1"/>
  <c r="F63" i="1"/>
  <c r="F67" i="1"/>
  <c r="F68" i="1"/>
  <c r="F69" i="1"/>
  <c r="F70" i="1"/>
  <c r="F71" i="1"/>
  <c r="F73" i="1"/>
  <c r="F74" i="1"/>
  <c r="F75" i="1"/>
  <c r="F76" i="1"/>
  <c r="F80" i="1"/>
  <c r="F81" i="1"/>
  <c r="F86" i="1"/>
  <c r="F87" i="1"/>
  <c r="F88" i="1"/>
  <c r="F89" i="1"/>
  <c r="F90" i="1"/>
  <c r="F91" i="1"/>
  <c r="F92" i="1"/>
  <c r="F93" i="1"/>
  <c r="F94" i="1"/>
  <c r="F95" i="1"/>
  <c r="F102" i="1"/>
  <c r="F103" i="1"/>
  <c r="E8" i="1"/>
  <c r="C10" i="1"/>
  <c r="E10" i="1"/>
  <c r="J10" i="1"/>
  <c r="C15" i="1"/>
  <c r="E15" i="1"/>
  <c r="J15" i="1"/>
  <c r="C16" i="1"/>
  <c r="E16" i="1"/>
  <c r="J16" i="1"/>
  <c r="C19" i="1"/>
  <c r="E19" i="1"/>
  <c r="C20" i="1"/>
  <c r="E20" i="1"/>
  <c r="C25" i="1"/>
  <c r="E25" i="1"/>
  <c r="C31" i="1"/>
  <c r="E31" i="1"/>
  <c r="C43" i="1"/>
  <c r="E43" i="1"/>
  <c r="C46" i="1"/>
  <c r="E46" i="1"/>
  <c r="C48" i="1"/>
  <c r="E48" i="1"/>
  <c r="J48" i="1"/>
  <c r="C49" i="1"/>
  <c r="E49" i="1"/>
  <c r="J49" i="1"/>
  <c r="C51" i="1"/>
  <c r="E51" i="1"/>
  <c r="C57" i="1"/>
  <c r="E57" i="1"/>
  <c r="C70" i="1"/>
  <c r="E70" i="1"/>
  <c r="C82" i="1"/>
  <c r="E82" i="1"/>
  <c r="J82" i="1"/>
  <c r="J89" i="1"/>
  <c r="J91" i="1"/>
  <c r="E98" i="1"/>
  <c r="J98" i="1"/>
  <c r="E113" i="1"/>
  <c r="E123" i="1"/>
  <c r="I32" i="1"/>
  <c r="H99" i="1"/>
  <c r="H98" i="1"/>
  <c r="H97" i="1"/>
  <c r="H82" i="1"/>
  <c r="H62" i="1"/>
  <c r="H49" i="1"/>
  <c r="H48" i="1"/>
  <c r="H47" i="1"/>
  <c r="H40" i="1"/>
  <c r="H16" i="1"/>
  <c r="H15" i="1"/>
  <c r="H9" i="1"/>
  <c r="G98" i="1"/>
  <c r="G91" i="1"/>
  <c r="G86" i="1"/>
  <c r="G82" i="1"/>
  <c r="G49" i="1"/>
  <c r="G48" i="1"/>
  <c r="G36" i="1"/>
  <c r="G16" i="1"/>
  <c r="G15" i="1"/>
  <c r="G10" i="1"/>
  <c r="F101" i="1"/>
  <c r="F100" i="1"/>
  <c r="F99" i="1"/>
  <c r="F98" i="1"/>
  <c r="F97" i="1"/>
  <c r="F96" i="1"/>
  <c r="F82" i="1"/>
  <c r="F72" i="1"/>
  <c r="F58" i="1"/>
  <c r="F57" i="1"/>
  <c r="F56" i="1"/>
  <c r="F55" i="1"/>
  <c r="F53" i="1"/>
  <c r="F52" i="1"/>
  <c r="F51" i="1"/>
  <c r="F50" i="1"/>
  <c r="F49" i="1"/>
  <c r="F48" i="1"/>
  <c r="F46" i="1"/>
  <c r="F45" i="1"/>
  <c r="F42" i="1"/>
  <c r="F39" i="1"/>
  <c r="F34" i="1"/>
  <c r="F16" i="1"/>
  <c r="F15" i="1"/>
  <c r="F14" i="1"/>
  <c r="F13" i="1"/>
  <c r="F10" i="1"/>
  <c r="F9" i="1"/>
  <c r="H1081" i="5"/>
  <c r="D127" i="1"/>
  <c r="D125" i="1"/>
  <c r="D84" i="1"/>
  <c r="D78" i="1"/>
  <c r="D65" i="1"/>
  <c r="D60" i="1"/>
  <c r="F62" i="1"/>
  <c r="E86" i="1"/>
  <c r="C125" i="1"/>
  <c r="K16" i="1"/>
  <c r="K24" i="1"/>
  <c r="K112" i="1"/>
  <c r="K111" i="1"/>
  <c r="K30" i="1"/>
  <c r="K18" i="1"/>
  <c r="G65" i="1"/>
  <c r="K23" i="1"/>
  <c r="I45" i="1"/>
  <c r="I68" i="1"/>
  <c r="I63" i="1"/>
  <c r="I19" i="1"/>
  <c r="K67" i="1"/>
  <c r="K98" i="1"/>
  <c r="K36" i="1"/>
  <c r="K55" i="1"/>
  <c r="K17" i="1"/>
  <c r="K20" i="1"/>
  <c r="K19" i="1"/>
  <c r="K91" i="1"/>
  <c r="K100" i="1"/>
  <c r="K54" i="1"/>
  <c r="K76" i="1"/>
  <c r="K90" i="1"/>
  <c r="K12" i="1"/>
  <c r="K102" i="1"/>
  <c r="K118" i="1"/>
  <c r="K95" i="1"/>
  <c r="I101" i="1"/>
  <c r="I10" i="1"/>
  <c r="I97" i="1"/>
  <c r="I91" i="1"/>
  <c r="K104" i="1"/>
  <c r="K53" i="1"/>
  <c r="K13" i="1"/>
  <c r="K41" i="1"/>
  <c r="I75" i="1"/>
  <c r="K58" i="1"/>
  <c r="K11" i="1"/>
  <c r="F84" i="1"/>
  <c r="I55" i="1"/>
  <c r="I80" i="1"/>
  <c r="I96" i="1"/>
  <c r="K99" i="1"/>
  <c r="I42" i="1"/>
  <c r="K33" i="1"/>
  <c r="I71" i="1"/>
  <c r="K116" i="1"/>
  <c r="K96" i="1"/>
  <c r="K32" i="1"/>
  <c r="K72" i="1"/>
  <c r="K88" i="1"/>
  <c r="K122" i="1"/>
  <c r="K44" i="1"/>
  <c r="K22" i="1"/>
  <c r="K28" i="1"/>
  <c r="K101" i="1"/>
  <c r="J62" i="1"/>
  <c r="J65" i="1"/>
  <c r="I94" i="1"/>
  <c r="I56" i="1"/>
  <c r="I47" i="1"/>
  <c r="I27" i="1"/>
  <c r="I17" i="1"/>
  <c r="K15" i="1"/>
  <c r="C84" i="1"/>
  <c r="G84" i="1"/>
  <c r="I54" i="1"/>
  <c r="K37" i="1"/>
  <c r="I58" i="1"/>
  <c r="I29" i="1"/>
  <c r="K10" i="1"/>
  <c r="F65" i="1"/>
  <c r="I50" i="1"/>
  <c r="I25" i="1"/>
  <c r="I18" i="1"/>
  <c r="H84" i="1"/>
  <c r="K49" i="1"/>
  <c r="K27" i="1"/>
  <c r="I14" i="1"/>
  <c r="I87" i="1"/>
  <c r="K86" i="1"/>
  <c r="I57" i="1"/>
  <c r="I38" i="1"/>
  <c r="I36" i="1"/>
  <c r="I24" i="1"/>
  <c r="I28" i="1"/>
  <c r="K40" i="1"/>
  <c r="K97" i="1"/>
  <c r="I76" i="1"/>
  <c r="K57" i="1"/>
  <c r="I39" i="1"/>
  <c r="K34" i="1"/>
  <c r="I90" i="1"/>
  <c r="I99" i="1"/>
  <c r="I9" i="1"/>
  <c r="I81" i="1"/>
  <c r="I73" i="1"/>
  <c r="I52" i="1"/>
  <c r="K103" i="1"/>
  <c r="K71" i="1"/>
  <c r="K121" i="1"/>
  <c r="K70" i="1"/>
  <c r="K51" i="1"/>
  <c r="K115" i="1"/>
  <c r="K69" i="1"/>
  <c r="C68" i="1"/>
  <c r="C78" i="1"/>
  <c r="K119" i="1"/>
  <c r="F78" i="1"/>
  <c r="K14" i="1"/>
  <c r="K123" i="1"/>
  <c r="K117" i="1"/>
  <c r="K106" i="1"/>
  <c r="K89" i="1"/>
  <c r="K43" i="1"/>
  <c r="K48" i="1"/>
  <c r="K31" i="1"/>
  <c r="K105" i="1"/>
  <c r="K93" i="1"/>
  <c r="K82" i="1"/>
  <c r="K110" i="1"/>
  <c r="K92" i="1"/>
  <c r="K114" i="1"/>
  <c r="K75" i="1"/>
  <c r="K39" i="1"/>
  <c r="H78" i="1"/>
  <c r="K63" i="1"/>
  <c r="K45" i="1"/>
  <c r="K21" i="1"/>
  <c r="K26" i="1"/>
  <c r="K87" i="1"/>
  <c r="K108" i="1"/>
  <c r="J125" i="1"/>
  <c r="K38" i="1"/>
  <c r="K120" i="1"/>
  <c r="K107" i="1"/>
  <c r="K94" i="1"/>
  <c r="K46" i="1"/>
  <c r="J78" i="1"/>
  <c r="F125" i="1"/>
  <c r="C60" i="1"/>
  <c r="K42" i="1"/>
  <c r="K25" i="1"/>
  <c r="I11" i="1"/>
  <c r="J9" i="1"/>
  <c r="K9" i="1"/>
  <c r="G125" i="1"/>
  <c r="K109" i="1"/>
  <c r="E60" i="1"/>
  <c r="K8" i="1"/>
  <c r="H65" i="1"/>
  <c r="K47" i="1"/>
  <c r="K29" i="1"/>
  <c r="K74" i="1"/>
  <c r="E125" i="1"/>
  <c r="I51" i="1"/>
  <c r="K73" i="1"/>
  <c r="C62" i="1"/>
  <c r="F60" i="1"/>
  <c r="F127" i="1"/>
  <c r="K113" i="1"/>
  <c r="J81" i="1"/>
  <c r="K81" i="1"/>
  <c r="K50" i="1"/>
  <c r="G60" i="1"/>
  <c r="G67" i="1"/>
  <c r="G78" i="1"/>
  <c r="H60" i="1"/>
  <c r="I88" i="1"/>
  <c r="I70" i="1"/>
  <c r="K56" i="1"/>
  <c r="I43" i="1"/>
  <c r="E84" i="1"/>
  <c r="K80" i="1"/>
  <c r="I93" i="1"/>
  <c r="I22" i="1"/>
  <c r="J52" i="1"/>
  <c r="K52" i="1"/>
  <c r="I95" i="1"/>
  <c r="I92" i="1"/>
  <c r="I69" i="1"/>
  <c r="I37" i="1"/>
  <c r="I35" i="1"/>
  <c r="I13" i="1"/>
  <c r="I74" i="1"/>
  <c r="I72" i="1"/>
  <c r="I21" i="1"/>
  <c r="I34" i="1"/>
  <c r="I20" i="1"/>
  <c r="I41" i="1"/>
  <c r="I23" i="1"/>
  <c r="I46" i="1"/>
  <c r="H90" i="1"/>
  <c r="H125" i="1"/>
  <c r="I33" i="1"/>
  <c r="I12" i="1"/>
  <c r="I30" i="1"/>
  <c r="I89" i="1"/>
  <c r="I102" i="1"/>
  <c r="I100" i="1"/>
  <c r="I53" i="1"/>
  <c r="I31" i="1"/>
  <c r="I26" i="1"/>
  <c r="J35" i="1"/>
  <c r="K35" i="1"/>
  <c r="C127" i="1"/>
  <c r="E68" i="1"/>
  <c r="I84" i="1"/>
  <c r="H127" i="1"/>
  <c r="G127" i="1"/>
  <c r="J84" i="1"/>
  <c r="K125" i="1"/>
  <c r="K68" i="1"/>
  <c r="K78" i="1"/>
  <c r="E78" i="1"/>
  <c r="K84" i="1"/>
  <c r="K60" i="1"/>
  <c r="I86" i="1"/>
  <c r="I125" i="1"/>
  <c r="E62" i="1"/>
  <c r="C65" i="1"/>
  <c r="I67" i="1"/>
  <c r="I78" i="1"/>
  <c r="J60" i="1"/>
  <c r="J127" i="1"/>
  <c r="I62" i="1"/>
  <c r="I65" i="1"/>
  <c r="K62" i="1"/>
  <c r="E65" i="1"/>
  <c r="E127" i="1"/>
  <c r="I127" i="1"/>
  <c r="I60" i="1"/>
  <c r="K65" i="1"/>
  <c r="K127" i="1"/>
  <c r="K147" i="1"/>
  <c r="W499" i="5" l="1"/>
  <c r="W1049" i="5"/>
  <c r="W1051" i="5" l="1"/>
</calcChain>
</file>

<file path=xl/sharedStrings.xml><?xml version="1.0" encoding="utf-8"?>
<sst xmlns="http://schemas.openxmlformats.org/spreadsheetml/2006/main" count="5815" uniqueCount="1410">
  <si>
    <t>BRIDGEPORT SCHOOL DISTRICT</t>
  </si>
  <si>
    <t xml:space="preserve">2014-15 OPERATING BUDGET APPROPRIATION </t>
  </si>
  <si>
    <t>Year</t>
  </si>
  <si>
    <t>Description</t>
  </si>
  <si>
    <t>Amount</t>
  </si>
  <si>
    <t>FY 12</t>
  </si>
  <si>
    <t>Budget Appropriation</t>
  </si>
  <si>
    <t>City Contribution</t>
  </si>
  <si>
    <t>FY 12 State ECS</t>
  </si>
  <si>
    <t>FY 13</t>
  </si>
  <si>
    <t>w/o Alliance/ECS</t>
  </si>
  <si>
    <t>……Amount of Increase</t>
  </si>
  <si>
    <t>Increase</t>
  </si>
  <si>
    <t>Note:  The additional amount mandated by the State was $3,649,575.</t>
  </si>
  <si>
    <t>FY 13 State ECS</t>
  </si>
  <si>
    <t>Alliance/ECS grant</t>
  </si>
  <si>
    <t>FY 13 compared to FY 12</t>
  </si>
  <si>
    <t>Amount/Percentage of Increase:</t>
  </si>
  <si>
    <t>FY 14</t>
  </si>
  <si>
    <t xml:space="preserve">BUDGET APPROPRIATION </t>
  </si>
  <si>
    <t xml:space="preserve">City Contribution </t>
  </si>
  <si>
    <t>*</t>
  </si>
  <si>
    <t xml:space="preserve">……* BOE expenditures for Crossing Guards/Snow Removal/Garbage Collection were moved to the City budget (2011-12). </t>
  </si>
  <si>
    <t>……* The City committed $1,019,400 by reducing the BOE's contribution for Worker's Compensation.</t>
  </si>
  <si>
    <t>To be continued in future years.</t>
  </si>
  <si>
    <t>……* The State will make a contribution of $1.2M to the City, for appropriation to the BOE.</t>
  </si>
  <si>
    <t>FY 14 State ECS</t>
  </si>
  <si>
    <t>FY 14 compared to FY 13</t>
  </si>
  <si>
    <t>MBR</t>
  </si>
  <si>
    <t>Amount in Operating Budget =</t>
  </si>
  <si>
    <t>..Adjusted Credit in MBR for "Moved Services"</t>
  </si>
  <si>
    <t>State Grant - Cash</t>
  </si>
  <si>
    <t>..Internal adjustment: releases $1M from workers compensation</t>
  </si>
  <si>
    <t>W/C Reduction - Internal Adjustment</t>
  </si>
  <si>
    <t>..State Alliance Grant</t>
  </si>
  <si>
    <t>Adjusted Credit, "Moved Services"</t>
  </si>
  <si>
    <t>..CASH AMOUNT IN MUNIS</t>
  </si>
  <si>
    <t>TOTAL</t>
  </si>
  <si>
    <t>MBR Shortage: FY 13 Appropriation - FY 14 Budget</t>
  </si>
  <si>
    <t>…BUDGET PLAN, WITH ALLIANCE</t>
  </si>
  <si>
    <t>FY 15</t>
  </si>
  <si>
    <t>FY 15 State ECS</t>
  </si>
  <si>
    <t>FY 15 compared to FY 14</t>
  </si>
  <si>
    <t>State: $700,000; City: $500,000</t>
  </si>
  <si>
    <t>..CASH AMOUNT EXPECTED IN MUNIS</t>
  </si>
  <si>
    <t>..IN-KIND AMOUNT CREDITED TO MBR</t>
  </si>
  <si>
    <t>.+.</t>
  </si>
  <si>
    <t>…MBR AMOUNT</t>
  </si>
  <si>
    <t>BRIDGEPORT PUBLIC SCHOOLS</t>
  </si>
  <si>
    <t>FINANCIAL CONDITION REPORT</t>
  </si>
  <si>
    <t>As of</t>
  </si>
  <si>
    <t>October 31</t>
  </si>
  <si>
    <t>2014-15 GENERAL OPERATING BUDGET</t>
  </si>
  <si>
    <t>ACCOUNT</t>
  </si>
  <si>
    <t>DESCRIPTION</t>
  </si>
  <si>
    <t>FY 2014-15 Adopted Budget</t>
  </si>
  <si>
    <t>FY 2014-15 Approp Change</t>
  </si>
  <si>
    <t>FY 2014-15 Amended Budget</t>
  </si>
  <si>
    <t>FTE</t>
  </si>
  <si>
    <t>ENCUMBERED</t>
  </si>
  <si>
    <t>EXPENDED</t>
  </si>
  <si>
    <t>TOTAL YTD</t>
  </si>
  <si>
    <t>FORECAST</t>
  </si>
  <si>
    <t>VARIANCE</t>
  </si>
  <si>
    <t>Principals/Supervisors</t>
  </si>
  <si>
    <t>Elementary Classroom</t>
  </si>
  <si>
    <t>Substitutes</t>
  </si>
  <si>
    <t>Paraprofessionals</t>
  </si>
  <si>
    <t>School Clericals</t>
  </si>
  <si>
    <t>Instructional Supplies</t>
  </si>
  <si>
    <t>Supplementary Supplies</t>
  </si>
  <si>
    <t>High School Textbooks</t>
  </si>
  <si>
    <t>Elementary Textbooks</t>
  </si>
  <si>
    <t>Kindergarten Teachers</t>
  </si>
  <si>
    <t>Bilingual Education</t>
  </si>
  <si>
    <t>Bilingual Aides</t>
  </si>
  <si>
    <t>World Languages</t>
  </si>
  <si>
    <t>Visual Arts</t>
  </si>
  <si>
    <t>Performing Arts</t>
  </si>
  <si>
    <t>English</t>
  </si>
  <si>
    <t>Mathematics</t>
  </si>
  <si>
    <t>Science</t>
  </si>
  <si>
    <t>Social Studies</t>
  </si>
  <si>
    <t>Physical Education</t>
  </si>
  <si>
    <t>Health</t>
  </si>
  <si>
    <t>Family/Consumer Science</t>
  </si>
  <si>
    <t>Technology Education</t>
  </si>
  <si>
    <t>Business Education</t>
  </si>
  <si>
    <t>Project Lead the Way</t>
  </si>
  <si>
    <t>Talented &amp; Gifted</t>
  </si>
  <si>
    <t>Homebound</t>
  </si>
  <si>
    <t>Special Education</t>
  </si>
  <si>
    <t>SPED Administrators</t>
  </si>
  <si>
    <t>SPED Aides</t>
  </si>
  <si>
    <t>SPED Clericals</t>
  </si>
  <si>
    <t>Extended School Year/SPED</t>
  </si>
  <si>
    <t>Hearing</t>
  </si>
  <si>
    <t>Alternative Education</t>
  </si>
  <si>
    <t>School Support Positions</t>
  </si>
  <si>
    <t>Aquaculture</t>
  </si>
  <si>
    <t>Aquaculture Support Staff</t>
  </si>
  <si>
    <t>Agriculture</t>
  </si>
  <si>
    <t>Magnet High School</t>
  </si>
  <si>
    <t>Discovery Magnet</t>
  </si>
  <si>
    <t>"6 to 6" Magnet School</t>
  </si>
  <si>
    <t>Reg Ctr Performing Arts</t>
  </si>
  <si>
    <t>Educational Technology</t>
  </si>
  <si>
    <t>Athletics</t>
  </si>
  <si>
    <t>Intramurals</t>
  </si>
  <si>
    <t>Extracurricular, HS</t>
  </si>
  <si>
    <t>Adult Education</t>
  </si>
  <si>
    <t>Adult Ed Security</t>
  </si>
  <si>
    <t>Adult Ed Custodial</t>
  </si>
  <si>
    <t>Summer School</t>
  </si>
  <si>
    <t>Fringes</t>
  </si>
  <si>
    <t xml:space="preserve">INSTRUCTION </t>
  </si>
  <si>
    <t>Directors &amp; Supervisors</t>
  </si>
  <si>
    <t>Clericals</t>
  </si>
  <si>
    <t>INSTRUCTION SUPPORT</t>
  </si>
  <si>
    <t>Social Workers</t>
  </si>
  <si>
    <t>Psychologists</t>
  </si>
  <si>
    <t>Guidance Counselors</t>
  </si>
  <si>
    <t>Speech/Language</t>
  </si>
  <si>
    <t>Speech/Language Paras</t>
  </si>
  <si>
    <t>School Media Specialists</t>
  </si>
  <si>
    <t>School Media Paraprofessionals</t>
  </si>
  <si>
    <t>School Nurses</t>
  </si>
  <si>
    <t>Occupational Therapy</t>
  </si>
  <si>
    <t>Attendance and Truancy</t>
  </si>
  <si>
    <t>PUPIL SERVICES</t>
  </si>
  <si>
    <t>BOE Administration</t>
  </si>
  <si>
    <t>BOE Administration Clericals</t>
  </si>
  <si>
    <t>Legal Services</t>
  </si>
  <si>
    <t>ADMINISTRATION</t>
  </si>
  <si>
    <t>Human Resources</t>
  </si>
  <si>
    <t>Pupil Services/Stud Assign</t>
  </si>
  <si>
    <t>Student Data Support</t>
  </si>
  <si>
    <t>Business Office</t>
  </si>
  <si>
    <t>Business Office Clericals</t>
  </si>
  <si>
    <t>Payroll</t>
  </si>
  <si>
    <t>Stockroom</t>
  </si>
  <si>
    <t>Technology</t>
  </si>
  <si>
    <t>Transportation Office</t>
  </si>
  <si>
    <t>Transportation</t>
  </si>
  <si>
    <t>Charter Schools</t>
  </si>
  <si>
    <t>SPED Transportation</t>
  </si>
  <si>
    <t>Parochial/Non-public</t>
  </si>
  <si>
    <t>SPED Charter Schools</t>
  </si>
  <si>
    <t>School Crossing Guards</t>
  </si>
  <si>
    <t>Security Administration</t>
  </si>
  <si>
    <t>Security Clericals</t>
  </si>
  <si>
    <t>Security</t>
  </si>
  <si>
    <t>Security-Lighthouse</t>
  </si>
  <si>
    <t>Security-Night Recreation</t>
  </si>
  <si>
    <t>Facilities Administration</t>
  </si>
  <si>
    <t>Facilities Clericals</t>
  </si>
  <si>
    <t>Trades</t>
  </si>
  <si>
    <t>Custodians</t>
  </si>
  <si>
    <t>Custodians-Lighthouse</t>
  </si>
  <si>
    <t>Custodians-Night Recreation</t>
  </si>
  <si>
    <t>PT Custodians</t>
  </si>
  <si>
    <t>Fringe Janitors &amp; Engineer Ret</t>
  </si>
  <si>
    <t>Custodial Services</t>
  </si>
  <si>
    <t>Utilities</t>
  </si>
  <si>
    <t>Refuse and Cycling</t>
  </si>
  <si>
    <t>Operating Building Services</t>
  </si>
  <si>
    <t>Regulatory Compliance</t>
  </si>
  <si>
    <t>Vehicle Maintenance (Facilities)</t>
  </si>
  <si>
    <t>Facilities Maintenance &amp; Repair</t>
  </si>
  <si>
    <t>Harding &amp; Bassick Support</t>
  </si>
  <si>
    <t>Accreditation - NEASC</t>
  </si>
  <si>
    <t>BOE Grant Administration</t>
  </si>
  <si>
    <t>SUPPORT SERVICES</t>
  </si>
  <si>
    <t>GRAND TOTAL</t>
  </si>
  <si>
    <t>NOTES</t>
  </si>
  <si>
    <t>CREDITS</t>
  </si>
  <si>
    <t>●</t>
  </si>
  <si>
    <t>As of 10-31-14, there is a projected balanced condition.</t>
  </si>
  <si>
    <t>City - MBR Cash Amount Due</t>
  </si>
  <si>
    <t>This condition is based upon the following expectations:</t>
  </si>
  <si>
    <t>Medicaid Adjustment, 2012-13, Projected 6-30-15</t>
  </si>
  <si>
    <t>◊</t>
  </si>
  <si>
    <t xml:space="preserve">The City has not yet funded the full MBR.  </t>
  </si>
  <si>
    <t>Hurricane Sandy Reimbursement</t>
  </si>
  <si>
    <t>PENDING</t>
  </si>
  <si>
    <t>The amount due is $709,962.</t>
  </si>
  <si>
    <t>Title I: JV Credits</t>
  </si>
  <si>
    <t>Title IIA: JV Credits</t>
  </si>
  <si>
    <t>Alliance: JV Credits - Personnel</t>
  </si>
  <si>
    <t>Alliance: JV Credits - School Operating Allocation</t>
  </si>
  <si>
    <t>Alliance: JV Credits - Teacher Substitutes</t>
  </si>
  <si>
    <t>Nutrition</t>
  </si>
  <si>
    <t>BEA Reimbursement - Union President</t>
  </si>
  <si>
    <t>Indirect Cost - Federal Grants</t>
  </si>
  <si>
    <t>OPEN CHIOCE GRANT, BMA --5/2015</t>
  </si>
  <si>
    <t>DEBITS</t>
  </si>
  <si>
    <t>Superintendent Search [$25 - $50,000]</t>
  </si>
  <si>
    <t>BALANCE =</t>
  </si>
  <si>
    <t>2014-15 GRANT BUDGETS</t>
  </si>
  <si>
    <t>PROJECT NUMBER</t>
  </si>
  <si>
    <t>GRANT TITLE</t>
  </si>
  <si>
    <t>FY 2014-15 Grant Budget</t>
  </si>
  <si>
    <t>FY 2014-15 Award Change</t>
  </si>
  <si>
    <t>15001</t>
  </si>
  <si>
    <t>Family Resource Center - Barnum</t>
  </si>
  <si>
    <t>15002</t>
  </si>
  <si>
    <t>Family Resource Center - Roosevelt</t>
  </si>
  <si>
    <t>15003</t>
  </si>
  <si>
    <t>Family Resource Center - Batalla</t>
  </si>
  <si>
    <t>15004</t>
  </si>
  <si>
    <t>Family Resource Center - Dunbar</t>
  </si>
  <si>
    <t>15005</t>
  </si>
  <si>
    <t>15006</t>
  </si>
  <si>
    <t>Alt High School and Adult Reading Incentive</t>
  </si>
  <si>
    <t>15007</t>
  </si>
  <si>
    <t>The Workplace Inc. - In School Youth</t>
  </si>
  <si>
    <t>15009</t>
  </si>
  <si>
    <t>Young Parents Program</t>
  </si>
  <si>
    <t>14010</t>
  </si>
  <si>
    <t>School Improvement - Barnum      801</t>
  </si>
  <si>
    <t>School Improvement - Bryant        804</t>
  </si>
  <si>
    <t>School Improvement - Marin         810</t>
  </si>
  <si>
    <t>School Improvement - Bassick      861</t>
  </si>
  <si>
    <t>School Improvement - Harding      863</t>
  </si>
  <si>
    <t>15010</t>
  </si>
  <si>
    <t>School Improvement - Batalla       814</t>
  </si>
  <si>
    <t>School Improvement - Columbus  805</t>
  </si>
  <si>
    <t>School Improvement - Johnson     832</t>
  </si>
  <si>
    <t>School Improvement - Tisdale      822</t>
  </si>
  <si>
    <t>15020</t>
  </si>
  <si>
    <t>State Bilingual</t>
  </si>
  <si>
    <t>15021</t>
  </si>
  <si>
    <t>Priority Grant</t>
  </si>
  <si>
    <t>15022</t>
  </si>
  <si>
    <t>PSDG - Extended School Hours</t>
  </si>
  <si>
    <t>15023</t>
  </si>
  <si>
    <t>School Accountability - Summer School</t>
  </si>
  <si>
    <t>15024</t>
  </si>
  <si>
    <t>School Attendance Model K</t>
  </si>
  <si>
    <t>15025</t>
  </si>
  <si>
    <t>School Readiness</t>
  </si>
  <si>
    <t>15026</t>
  </si>
  <si>
    <t>United Way Kick off to Kindergarten</t>
  </si>
  <si>
    <t>15027</t>
  </si>
  <si>
    <t>ABCD Total Learning Summer Program</t>
  </si>
  <si>
    <t>13027</t>
  </si>
  <si>
    <t>MIECHV - Department of Social Services Year 1</t>
  </si>
  <si>
    <t>14028</t>
  </si>
  <si>
    <t>MIECHV - Department of Social Services Year 3</t>
  </si>
  <si>
    <t>15030</t>
  </si>
  <si>
    <t>After School Program</t>
  </si>
  <si>
    <t>15031</t>
  </si>
  <si>
    <t>15032</t>
  </si>
  <si>
    <t>After School/Summer Program</t>
  </si>
  <si>
    <t>15038</t>
  </si>
  <si>
    <t>Interdistrict - Expl.Our Oneness in Diversity</t>
  </si>
  <si>
    <t>15039</t>
  </si>
  <si>
    <t>Interdistrict - Trails to Learning</t>
  </si>
  <si>
    <t>15040</t>
  </si>
  <si>
    <t>Bridgeport Interdistrict Discovery Magnet</t>
  </si>
  <si>
    <t>15041</t>
  </si>
  <si>
    <t>HS Interdistrict Magnet: Info Tech</t>
  </si>
  <si>
    <t>361 [256+105]</t>
  </si>
  <si>
    <t>15042</t>
  </si>
  <si>
    <t>HS Interdistrict Magnet: Zoo Science</t>
  </si>
  <si>
    <t>375 [274+101]</t>
  </si>
  <si>
    <t>15043</t>
  </si>
  <si>
    <t>HS Interdistrict Magnet: Phy Science</t>
  </si>
  <si>
    <t>360 [265+95]</t>
  </si>
  <si>
    <t>14044</t>
  </si>
  <si>
    <t>Federal Magnet Assistance (FMSAP)
Year One: $3,239,384
10-1-13 through 9-30-14</t>
  </si>
  <si>
    <t>15044</t>
  </si>
  <si>
    <t>Federal Magnet Assistance (FMSAP)
Year Two: 10-1-14 through 9-30-15</t>
  </si>
  <si>
    <t>15045</t>
  </si>
  <si>
    <t>Open Choice [Bridgeport Military Academy]</t>
  </si>
  <si>
    <t>15050</t>
  </si>
  <si>
    <t>Commissioner's Network - Marin School</t>
  </si>
  <si>
    <t>15051</t>
  </si>
  <si>
    <t>Bond Commission Grant - Marin</t>
  </si>
  <si>
    <t>15052</t>
  </si>
  <si>
    <t>Commissioner's Network - Dunbar School</t>
  </si>
  <si>
    <t>14053</t>
  </si>
  <si>
    <t>Bond Commission Grant - Dunbar (carryover)</t>
  </si>
  <si>
    <t>15053</t>
  </si>
  <si>
    <t xml:space="preserve">Bond Commission Grant - Dunbar </t>
  </si>
  <si>
    <t>15054</t>
  </si>
  <si>
    <t>WrapAround Grant - Dunbar School</t>
  </si>
  <si>
    <t>14055</t>
  </si>
  <si>
    <t>Bond Commission Grant - Curiale (carryover)</t>
  </si>
  <si>
    <t>15055</t>
  </si>
  <si>
    <t>Bond Commission Grant - Curiale School</t>
  </si>
  <si>
    <t>14056</t>
  </si>
  <si>
    <t>Early Childhood Bond Funds</t>
  </si>
  <si>
    <t>15057</t>
  </si>
  <si>
    <t>WrapAround Grant - Marin School</t>
  </si>
  <si>
    <t>14058</t>
  </si>
  <si>
    <t>Alliance/ECS (carryover)</t>
  </si>
  <si>
    <t>15058</t>
  </si>
  <si>
    <t>Alliance/ECS</t>
  </si>
  <si>
    <t>15059</t>
  </si>
  <si>
    <t>Commissioner's Network - Curiale School</t>
  </si>
  <si>
    <t>14060</t>
  </si>
  <si>
    <t>Title I, Part A (carryover)</t>
  </si>
  <si>
    <t>NPS=$109,774</t>
  </si>
  <si>
    <t>15060</t>
  </si>
  <si>
    <t>Title I, Part A</t>
  </si>
  <si>
    <t>NPS=$367,528</t>
  </si>
  <si>
    <t>14061</t>
  </si>
  <si>
    <t>Title I, Part D</t>
  </si>
  <si>
    <t>15061</t>
  </si>
  <si>
    <t>15062</t>
  </si>
  <si>
    <t>WrapAround Grant - Curiale School</t>
  </si>
  <si>
    <t>14064</t>
  </si>
  <si>
    <t>School Improvement - Roosevelt (carryover)</t>
  </si>
  <si>
    <t>15065</t>
  </si>
  <si>
    <t>Carl D. Perkins</t>
  </si>
  <si>
    <t>10066</t>
  </si>
  <si>
    <t>Unilever/BRVAS</t>
  </si>
  <si>
    <t>11067</t>
  </si>
  <si>
    <t>E Pfriem Aquaculture Research Program</t>
  </si>
  <si>
    <t>11068</t>
  </si>
  <si>
    <t>Lobster Restoration Grant</t>
  </si>
  <si>
    <t>12069</t>
  </si>
  <si>
    <t>UCONN/BRASTEC Seaweed Research</t>
  </si>
  <si>
    <t>15070</t>
  </si>
  <si>
    <t>Homeless Children &amp; Youth</t>
  </si>
  <si>
    <t>15072</t>
  </si>
  <si>
    <t>Science Program for Education Reform Districts</t>
  </si>
  <si>
    <t>15075</t>
  </si>
  <si>
    <t>15076</t>
  </si>
  <si>
    <t>14084</t>
  </si>
  <si>
    <t>Gates Foundation iPD Grant (carryover)</t>
  </si>
  <si>
    <t>15084</t>
  </si>
  <si>
    <t>Gates Foundation IPD Grant 
[2 years, 7-1-14 through 6-30-16]</t>
  </si>
  <si>
    <t>13086</t>
  </si>
  <si>
    <t>Fairfield County Community Foundation-Donor Advised Fund: Directed to I3 - STEM Early College Expansion Project [fulfills local cost share requirement]</t>
  </si>
  <si>
    <t>14090</t>
  </si>
  <si>
    <t>Title IIA (carryover)</t>
  </si>
  <si>
    <t>NPS=$85,995</t>
  </si>
  <si>
    <t>15090</t>
  </si>
  <si>
    <t>Title IIA</t>
  </si>
  <si>
    <t>NPS=$135,874</t>
  </si>
  <si>
    <t>15092</t>
  </si>
  <si>
    <t>Eastconn Team Mentors</t>
  </si>
  <si>
    <t>14093</t>
  </si>
  <si>
    <t>Transition to Teaching/Bridge to Mathematics</t>
  </si>
  <si>
    <t>15093</t>
  </si>
  <si>
    <t>14096</t>
  </si>
  <si>
    <t xml:space="preserve">21st Century </t>
  </si>
  <si>
    <t>15096</t>
  </si>
  <si>
    <t>21st Century</t>
  </si>
  <si>
    <t>14097</t>
  </si>
  <si>
    <t>15097</t>
  </si>
  <si>
    <t>14099</t>
  </si>
  <si>
    <t>14100</t>
  </si>
  <si>
    <t>15100</t>
  </si>
  <si>
    <t>14101</t>
  </si>
  <si>
    <t>Title III (carryover)</t>
  </si>
  <si>
    <t>NPS=$1,173</t>
  </si>
  <si>
    <t>15101</t>
  </si>
  <si>
    <t>Title III</t>
  </si>
  <si>
    <t>NPS=$12.480</t>
  </si>
  <si>
    <t>14102</t>
  </si>
  <si>
    <t>Immigrant &amp; Youth Education (carryover)</t>
  </si>
  <si>
    <t>15102</t>
  </si>
  <si>
    <t>14110</t>
  </si>
  <si>
    <t>IDEA Part B - Section 611 (carryover)</t>
  </si>
  <si>
    <t>NPS=$5,686</t>
  </si>
  <si>
    <t>15110</t>
  </si>
  <si>
    <t>IDEA Part B - Section 611</t>
  </si>
  <si>
    <t>NPS=$66,036</t>
  </si>
  <si>
    <t>15111</t>
  </si>
  <si>
    <t>IDEA Part B - Sect. 619 - Handicapped</t>
  </si>
  <si>
    <t>14112</t>
  </si>
  <si>
    <t>Safe Schools, Healthy Students</t>
  </si>
  <si>
    <t>15116</t>
  </si>
  <si>
    <t>Fresh Fruit &amp; Vegetable Program (start up)</t>
  </si>
  <si>
    <t>15117</t>
  </si>
  <si>
    <t>Fresh Fruit &amp; Vegetable Program</t>
  </si>
  <si>
    <t>15120</t>
  </si>
  <si>
    <t>Quality Enhancement</t>
  </si>
  <si>
    <t>14122</t>
  </si>
  <si>
    <t>Support for Pregnant &amp; Parenting Teens(carryover)</t>
  </si>
  <si>
    <t>15122</t>
  </si>
  <si>
    <t>Support for Pregnant &amp; Parenting Teens</t>
  </si>
  <si>
    <t>13125</t>
  </si>
  <si>
    <t>Yale Gear Up Cohort 2018 (carryover)</t>
  </si>
  <si>
    <t>14125</t>
  </si>
  <si>
    <t>15125</t>
  </si>
  <si>
    <t xml:space="preserve">Yale Gear Up Cohort 2018 </t>
  </si>
  <si>
    <t>15126</t>
  </si>
  <si>
    <t>Department of Children &amp; Families</t>
  </si>
  <si>
    <t>14127</t>
  </si>
  <si>
    <t>2013-14 Connecticut School Security Competitive Grant Program (REIMBURSEMENT GRANT)  Original State Amount = $1,058,252 PLUS Local Share $294,828 = $1,353,080;   
$958,027 carried over, 1/1/13 - 6/30/15</t>
  </si>
  <si>
    <t>15127</t>
  </si>
  <si>
    <t>2014-15 Connecticut School Security Competitive Grant Program (REIMBURSEMENT GRANT):  State Amount = $498,009.02 PLUS Local Share $138,749.73 = $636,758.75.</t>
  </si>
  <si>
    <t>14129</t>
  </si>
  <si>
    <t>Innovation in Instruction (I3) Grant - NCREST - STEM Early College Expansion Project (SECEP)… Carryover.  Year One: $522,517…..1-1-14 through 12-31-14</t>
  </si>
  <si>
    <t>15129</t>
  </si>
  <si>
    <t>Innovation in Instruction (I3) Grant - NCREST - STEM Early College Expansion Project (SECEP)… Carryover.  1-1-15 through 12-31-15</t>
  </si>
  <si>
    <t>12130</t>
  </si>
  <si>
    <t>Impact Aid (carryover)</t>
  </si>
  <si>
    <t>13130</t>
  </si>
  <si>
    <t>14130</t>
  </si>
  <si>
    <t>15130</t>
  </si>
  <si>
    <t>Impact Aid</t>
  </si>
  <si>
    <t>13133</t>
  </si>
  <si>
    <t>Tauck Foundation</t>
  </si>
  <si>
    <t>15136</t>
  </si>
  <si>
    <t>United Way School of Hope - Curiale School</t>
  </si>
  <si>
    <t>14137</t>
  </si>
  <si>
    <t>SERC - Harding High School</t>
  </si>
  <si>
    <t>14139</t>
  </si>
  <si>
    <t>United Way School of Hope - Johnson Sch.</t>
  </si>
  <si>
    <t>15139</t>
  </si>
  <si>
    <t>15140</t>
  </si>
  <si>
    <t>Achievement First Residency</t>
  </si>
  <si>
    <t>13142</t>
  </si>
  <si>
    <t>Park City Schools &amp; Community Alliance</t>
  </si>
  <si>
    <t>15142</t>
  </si>
  <si>
    <t>The Randolph Foundation</t>
  </si>
  <si>
    <t>13145</t>
  </si>
  <si>
    <t>Yale University Gear Up Partnership Grant (carryover)</t>
  </si>
  <si>
    <t>14145</t>
  </si>
  <si>
    <t>Yale University Gear Up Partnership Grant</t>
  </si>
  <si>
    <t>15146</t>
  </si>
  <si>
    <t>Total Learning/ABCD @ Batalla</t>
  </si>
  <si>
    <t>14147</t>
  </si>
  <si>
    <t>RIF - Reading is Fundamental</t>
  </si>
  <si>
    <t>15147</t>
  </si>
  <si>
    <t>10148</t>
  </si>
  <si>
    <t>Coca Cola Vending</t>
  </si>
  <si>
    <t>Total</t>
  </si>
  <si>
    <t>NOTE:  Title I, IIA, III and IDEA include both public and nonpublic school amounts.</t>
  </si>
  <si>
    <t>The funds were rolled over into 2014-15, when implementation was scheduled to begin.</t>
  </si>
  <si>
    <t>Title I, IIA, III and IDEA allow for rollover into the next fiscal year.</t>
  </si>
  <si>
    <t>The projected rollover amounts for all grants that allow for rollover are based on current projections of funds that will be available as of June 30th and are subject to change before the end of year close.</t>
  </si>
  <si>
    <t>2014-15 GRANT PROFILE</t>
  </si>
  <si>
    <t>END DATE</t>
  </si>
  <si>
    <t>STATE</t>
  </si>
  <si>
    <t>FEDERAL</t>
  </si>
  <si>
    <t>PRIVATE</t>
  </si>
  <si>
    <t>PURPOSE OF GRANT FUNDING</t>
  </si>
  <si>
    <t>x</t>
  </si>
  <si>
    <t>Builds a strong school-family relationship through an integrated approach focused on academic achievement.</t>
  </si>
  <si>
    <t>"                                  "</t>
  </si>
  <si>
    <t>Educational programs for students over 17 years of age not enrolled in public school.</t>
  </si>
  <si>
    <t>Enable participating adults to improve their mastery of the essential proficiencies needed to function as productive citizens in work, family and community environments</t>
  </si>
  <si>
    <t>The Workplace Inc. Grant 1</t>
  </si>
  <si>
    <t>Provide customer service training services to in school youth.</t>
  </si>
  <si>
    <t>15008</t>
  </si>
  <si>
    <t>The Workplace Inc. Grant 2</t>
  </si>
  <si>
    <t>Provide customer service training services to out of school youth.</t>
  </si>
  <si>
    <t>Resources and training to students of Bridgeport who are also parents</t>
  </si>
  <si>
    <t>School Improvement Grants</t>
  </si>
  <si>
    <t>School improvement grants, focused on interventions to improve achievement of students below proficiency</t>
  </si>
  <si>
    <t>To educate children identified as limited English proficient in schools where 20 or more are of the same language group.</t>
  </si>
  <si>
    <t>Focuses on four (4) priorities: Dropout Prevention, Early Childhood Education, Parent Involvement and Technology.</t>
  </si>
  <si>
    <t>Funding to expand the Lighthouse Extended Day Program to three (3) schools: Barnum, Hooker and Waltersville</t>
  </si>
  <si>
    <t>Funding for mandated summer programs in priority school districts</t>
  </si>
  <si>
    <t>Outreach activities as required for effective implementation of the SAM program to approve attendance</t>
  </si>
  <si>
    <t>Provides open access for young children to quality prekindergarten programs that promote health and safety; and prepare them for formal schooling</t>
  </si>
  <si>
    <t>United Way Kick-Off to Kindergarten..SUMMER</t>
  </si>
  <si>
    <t>Summer program to prepare students for kindergarten</t>
  </si>
  <si>
    <t>Summer program for early childhood classes, Batalla School</t>
  </si>
  <si>
    <t>MIECHV - Department of Social Services - yr.2</t>
  </si>
  <si>
    <t xml:space="preserve">Provide a system of continuous care to promote positive parenting and reduce the incidence of child abuse and neglect. </t>
  </si>
  <si>
    <t>Extended day services</t>
  </si>
  <si>
    <t>Interdistrict - Explore Our Oneness in Diversity</t>
  </si>
  <si>
    <t>Supports Discovery Interdistrict Magnet School</t>
  </si>
  <si>
    <t>Supports the Interdistrict Magnet High School campus</t>
  </si>
  <si>
    <t>Federal Magnet Assistance (FMSAP)
Three-year grant
10-1-13 through 9-30-16</t>
  </si>
  <si>
    <t>At the Fairchild-Wheeler Campus magnet high schools and BMA, reduce minority group isolation; adopt specific systemic reforms; deliver magnet theme instruction;  achieve goals in reading, mathematics, writing and science.</t>
  </si>
  <si>
    <t>State funding for out of district students attending Bridgeport Military Academy (BMA), a designated Open Choice school</t>
  </si>
  <si>
    <t>Marin is part of the Connecticut Commissioner's Network, in Year One.  The funding supports innovative  approaches to turn around the school; e.g.,  expanded school leadership team, literacy and mathematics coaches, paraprofessionals in kindergarten, professional development days, partnerships for focused, systematic professional development, and extended time (one day/week).</t>
  </si>
  <si>
    <t>Bond Commission - Marin</t>
  </si>
  <si>
    <t>Grant for Marin - technology and facilities improvement</t>
  </si>
  <si>
    <t>Dunbar, a school in the Connecticut Commissioner's Network, will receive support through an innovative, sustainable educational plan characterized by enhanced learning opportunities, a standards-based curriculum and increased academic rigor.</t>
  </si>
  <si>
    <t>Bond Commission - Dunbar</t>
  </si>
  <si>
    <r>
      <t xml:space="preserve">Grant for </t>
    </r>
    <r>
      <rPr>
        <b/>
        <sz val="9"/>
        <rFont val="Calibri"/>
        <family val="2"/>
      </rPr>
      <t>Dunbar</t>
    </r>
    <r>
      <rPr>
        <sz val="9"/>
        <rFont val="Calibri"/>
        <family val="2"/>
      </rPr>
      <t xml:space="preserve"> - technology and facilities improvement</t>
    </r>
  </si>
  <si>
    <r>
      <t xml:space="preserve">Grant for </t>
    </r>
    <r>
      <rPr>
        <b/>
        <sz val="9"/>
        <color indexed="8"/>
        <rFont val="Calibri"/>
        <family val="2"/>
      </rPr>
      <t>Dunbar -</t>
    </r>
    <r>
      <rPr>
        <sz val="9"/>
        <color indexed="8"/>
        <rFont val="Calibri"/>
        <family val="2"/>
      </rPr>
      <t xml:space="preserve"> student support services and scholar development services</t>
    </r>
  </si>
  <si>
    <t>Bond Commission - Curiale</t>
  </si>
  <si>
    <r>
      <t xml:space="preserve">Grant for </t>
    </r>
    <r>
      <rPr>
        <b/>
        <sz val="9"/>
        <rFont val="Calibri"/>
        <family val="2"/>
      </rPr>
      <t>Curiale</t>
    </r>
    <r>
      <rPr>
        <sz val="9"/>
        <rFont val="Calibri"/>
        <family val="2"/>
      </rPr>
      <t xml:space="preserve"> - technology and facilities improvement</t>
    </r>
  </si>
  <si>
    <t>Minor capital improvements in early childhood facilities: Beardsley (renovation of 2 bathrooms; radiator covers); Marin (heavy duty playground fence); 44 security radios for preschool classrooms at 12 schools</t>
  </si>
  <si>
    <t>Alliance District/ECS</t>
  </si>
  <si>
    <t>The Alliance grant is awarded by the State to increase the district's ECS appropriation.   The funds are utilized to enable provision and continuation of essential educational services, that are part of the district's school improvement plan.</t>
  </si>
  <si>
    <t>Curiale is part of the Connecticut Commissioner's Network, in Year Two.  The funding supports an innovative, sustainable educational plan characterized by enhanced learning opportunities, a standards-based curriculum and increased academic rigor.</t>
  </si>
  <si>
    <t>Supplemental services to support improved achievement in literacy and mathematics (Entitlement)</t>
  </si>
  <si>
    <t>Educational Services for Delinquent Youth</t>
  </si>
  <si>
    <t>Carl D. Perkins [Aquaculture]</t>
  </si>
  <si>
    <t>Resources for programs in technical and vocational education</t>
  </si>
  <si>
    <t>Unilever/BRVAS (Aquaculture)</t>
  </si>
  <si>
    <t>Aquaculture program</t>
  </si>
  <si>
    <t>Lobster Restoration Grant (Aquaculture)</t>
  </si>
  <si>
    <t>11069</t>
  </si>
  <si>
    <t>CT Environmental Forum (Aquaculture)</t>
  </si>
  <si>
    <t>Supplements educational services to support the education of school aged children who are homeless.</t>
  </si>
  <si>
    <t>Science Improvement Initiative</t>
  </si>
  <si>
    <t>Programs for students over 17 years of age not enrolled in public school.</t>
  </si>
  <si>
    <t>Gates Foundation iPD Grant</t>
  </si>
  <si>
    <t>Implementation of embedded professional development, at the high school and middle grades levels, which enhances the professional skills of teachers and, in turn, academic achievement of students</t>
  </si>
  <si>
    <t>Fairfield County Community Foundation-Donor Advised Fund: Directed to I3 - STEM Early College Expansion Project [fulfilles local cost share requirement]</t>
  </si>
  <si>
    <t>Good Schools Bridgeport Foundation - Offsets the costs of the Early College Enrollment Program</t>
  </si>
  <si>
    <t>Title II A</t>
  </si>
  <si>
    <t>Prepares, trains, recruits and retains high quality educators, including teachers and principals</t>
  </si>
  <si>
    <t>Training and mentoring services</t>
  </si>
  <si>
    <t>Training and mentoring services for beginning math teachers</t>
  </si>
  <si>
    <t>15099</t>
  </si>
  <si>
    <t>Programs to help English Language Learners (ELL) increase English proficiency and core academic content knowledge</t>
  </si>
  <si>
    <t>Immigrant &amp; Youth Education</t>
  </si>
  <si>
    <t>Program to aid in the education of children of immigrant families</t>
  </si>
  <si>
    <t>Ensures students with disabilities receive special education and related services designed to meet their unique needs and prepare for further education, employment and independent living.</t>
  </si>
  <si>
    <t>IDEA - Pre-school Education</t>
  </si>
  <si>
    <t>15112</t>
  </si>
  <si>
    <t>A Mental Health Intervention Program, that will expand supportive services, such as social work, to address the issues of bullying, substance abuse and violence.  The grant awards $2,100,500 in the period 9/30/13 - 7/31/17.   Assessment, planning and program design will occur in spring 2014.</t>
  </si>
  <si>
    <t>Provides fresh fruits and vegetables to students</t>
  </si>
  <si>
    <t>Provides early childhood services in the community</t>
  </si>
  <si>
    <t>Support for Pregnant and Parenting Teens</t>
  </si>
  <si>
    <t>Provides services for school aged parents</t>
  </si>
  <si>
    <t>15123</t>
  </si>
  <si>
    <t>Classroom Technology</t>
  </si>
  <si>
    <t>Private contributions to be used toward classroom technology</t>
  </si>
  <si>
    <t>Yale Gear Up Cohort 2018</t>
  </si>
  <si>
    <t>Gaining Early Awareness and Readiness for Undergraduate Programs - Goal: to increase students who stay in school and are prepared to enter and succeed in postsecondary education</t>
  </si>
  <si>
    <t>Provides counseling and referral services to young parents.</t>
  </si>
  <si>
    <t>Connecticut School Security Competitive Grant Program</t>
  </si>
  <si>
    <t>Security infrastructure improvements to strengthen the safety and security of school grounds; REIMBURSEMENT GRANT with 21.79% local match (provided by the City of Bridgeport and BPS); $1,058,252 reimbursed plus $294,828 local match = $1,353,080.</t>
  </si>
  <si>
    <t>Connecticut School Security Competitive Grant Program, Grant #2</t>
  </si>
  <si>
    <t>Security infrastructure improvements to strengthen the safety and security of school grounds; REIMBURSEMENT GRANT with 21.79% local match (provided by the City of Bridgeport and BPS); $498,009.02 reimbursed plus $138,749.73 local match = $636,758.75.</t>
  </si>
  <si>
    <t>Innovation in Instruction (I3) Grant - NCREST - STEM Early College Expansion Project (SECEP)   Year One</t>
  </si>
  <si>
    <t>An innovation grant received through NCREST to provide early college expansion services, in conjunction with partners including Jobs for the Future (JFF).   A five-year grant totaling $2,272,727.</t>
  </si>
  <si>
    <t>Innovation in Instruction (I3) Grant - NCREST - STEM Early College Expansion Project (SECEP)   Year Two</t>
  </si>
  <si>
    <t xml:space="preserve">Impact Aid </t>
  </si>
  <si>
    <t>Aid to school districts that have lost tax revenues due to the presence of  tax-exempt Federal property.  Considered general aid; may be used as a district chooses.  Typical expenditures: textbooks, computers, school supplies, intervention and enrichment activities.</t>
  </si>
  <si>
    <t>14135</t>
  </si>
  <si>
    <t>Pitney Bowes/LMM/Soaring to New Heights</t>
  </si>
  <si>
    <t>Provides support for "Soaring to New Heights" program at Marin</t>
  </si>
  <si>
    <t>Curiale School of Hope grant</t>
  </si>
  <si>
    <t>Tutoring program for Curiale School</t>
  </si>
  <si>
    <t>13137</t>
  </si>
  <si>
    <t>Pitney Bowes/Developing a Cadre of Info Tech</t>
  </si>
  <si>
    <t>Support for information technology</t>
  </si>
  <si>
    <t>For professional development stipend</t>
  </si>
  <si>
    <t>United Way School of Hope - Johnson School</t>
  </si>
  <si>
    <t>To close the achievement gap in literacy: PreK-Grade 3 tutoring program</t>
  </si>
  <si>
    <t>Payment from Achievement First to finance the salary and benefits of leadership residents</t>
  </si>
  <si>
    <t>Revitalization of areas around schools through a partnership between the schools and community at large</t>
  </si>
  <si>
    <t>Support the families at Parent Center</t>
  </si>
  <si>
    <t>14143</t>
  </si>
  <si>
    <t>Support for new technology in the classroom</t>
  </si>
  <si>
    <t>15145</t>
  </si>
  <si>
    <t>Yale University GEAR UP Partnership Grant</t>
  </si>
  <si>
    <t>Batalla - paraprofessionals - Total Learning Full Model Classrooms, Grades 2-4.   The total cost is shared with the district, through Title I funding.</t>
  </si>
  <si>
    <t>Support for innovative approaches to literacy</t>
  </si>
  <si>
    <t xml:space="preserve">Vending machine revenue used to purchase student supplies. </t>
  </si>
  <si>
    <t>2014-15</t>
  </si>
  <si>
    <t>GRANT POSITIONS</t>
  </si>
  <si>
    <t xml:space="preserve">Full-time Positions </t>
  </si>
  <si>
    <t>SCHOOLS</t>
  </si>
  <si>
    <t>DISTRICT OFFICE SUPPORT</t>
  </si>
  <si>
    <t>Admin.</t>
  </si>
  <si>
    <t>Teachers</t>
  </si>
  <si>
    <t>BMA</t>
  </si>
  <si>
    <t>Support Services</t>
  </si>
  <si>
    <t>Grants</t>
  </si>
  <si>
    <t>City</t>
  </si>
  <si>
    <t>HR</t>
  </si>
  <si>
    <t>Ldr Res</t>
  </si>
  <si>
    <t>Tech</t>
  </si>
  <si>
    <t>Instruction/PD</t>
  </si>
  <si>
    <t>Bil</t>
  </si>
  <si>
    <t>Readiness</t>
  </si>
  <si>
    <t>SPED</t>
  </si>
  <si>
    <t>PARENT CENTER</t>
  </si>
  <si>
    <t>Adult</t>
  </si>
  <si>
    <t>Adm</t>
  </si>
  <si>
    <t>Prin</t>
  </si>
  <si>
    <t>AP</t>
  </si>
  <si>
    <t>Cust</t>
  </si>
  <si>
    <t>Cler</t>
  </si>
  <si>
    <t>PreK Tr</t>
  </si>
  <si>
    <t>Kdg Tr</t>
  </si>
  <si>
    <t>Tr</t>
  </si>
  <si>
    <t>SPED Tr Res</t>
  </si>
  <si>
    <t>Sch Media</t>
  </si>
  <si>
    <t>Bil ESL Tr</t>
  </si>
  <si>
    <t>Mag Res ISL</t>
  </si>
  <si>
    <t>Mag Rec Spec</t>
  </si>
  <si>
    <t>Rdg Spec</t>
  </si>
  <si>
    <t>Math Spec</t>
  </si>
  <si>
    <t>iPD Fac</t>
  </si>
  <si>
    <t>CSA Tr</t>
  </si>
  <si>
    <t>Comp Lit</t>
  </si>
  <si>
    <t>Per Diem Intv</t>
  </si>
  <si>
    <t>Sec Gd</t>
  </si>
  <si>
    <t>GC</t>
  </si>
  <si>
    <t>Cler2</t>
  </si>
  <si>
    <t>JROTC</t>
  </si>
  <si>
    <t>SW</t>
  </si>
  <si>
    <t>GC2</t>
  </si>
  <si>
    <t>ED Supp Assoc</t>
  </si>
  <si>
    <t>Att Interv Off</t>
  </si>
  <si>
    <t>In Sch Susp</t>
  </si>
  <si>
    <t>Home Sch Coord</t>
  </si>
  <si>
    <t>Nurse</t>
  </si>
  <si>
    <t>Sec Gd2</t>
  </si>
  <si>
    <t>Par Aides</t>
  </si>
  <si>
    <t>FRC Coord</t>
  </si>
  <si>
    <t>Outr Wkr</t>
  </si>
  <si>
    <t>Pk Para</t>
  </si>
  <si>
    <t>Inst  Asst</t>
  </si>
  <si>
    <t>Rdg Math Prog Asst</t>
  </si>
  <si>
    <t>Bil Asst</t>
  </si>
  <si>
    <t>SPED Para</t>
  </si>
  <si>
    <t>TSF</t>
  </si>
  <si>
    <t>Beh Supp Tnr</t>
  </si>
  <si>
    <t>Rec Ther</t>
  </si>
  <si>
    <t>Beh Spec</t>
  </si>
  <si>
    <t>C.N.A</t>
  </si>
  <si>
    <t>Dir</t>
  </si>
  <si>
    <t>Chief Acct</t>
  </si>
  <si>
    <t>GSP</t>
  </si>
  <si>
    <t>Acct Pay</t>
  </si>
  <si>
    <t>TR Rec</t>
  </si>
  <si>
    <t>Sch Supp Spec</t>
  </si>
  <si>
    <t>Ach First Ldr Res</t>
  </si>
  <si>
    <t>Comp Tech</t>
  </si>
  <si>
    <t>Exec Elem</t>
  </si>
  <si>
    <t>Exec HS</t>
  </si>
  <si>
    <t>Dir E/C</t>
  </si>
  <si>
    <t>Dir Lit</t>
  </si>
  <si>
    <t>Dir Math</t>
  </si>
  <si>
    <t>Dir  Sci</t>
  </si>
  <si>
    <t>Dir Bil Ed</t>
  </si>
  <si>
    <t>Dir   Ath PE Health</t>
  </si>
  <si>
    <t>Coord. Assess</t>
  </si>
  <si>
    <t>Supvr Spec Instr Svcs</t>
  </si>
  <si>
    <t>.</t>
  </si>
  <si>
    <t>Cler Spec</t>
  </si>
  <si>
    <t>ESL Data Spec</t>
  </si>
  <si>
    <t>Per Diem Spvr</t>
  </si>
  <si>
    <t>Fac</t>
  </si>
  <si>
    <t>Home Sch Coor</t>
  </si>
  <si>
    <t>Omb</t>
  </si>
  <si>
    <t>Dir Par Ctr</t>
  </si>
  <si>
    <t>Coord NNPS</t>
  </si>
  <si>
    <t>Prog Asst2</t>
  </si>
  <si>
    <t>Outr Wkr5</t>
  </si>
  <si>
    <t>Cler3</t>
  </si>
  <si>
    <t>Dir Team</t>
  </si>
  <si>
    <t>13009</t>
  </si>
  <si>
    <t>Interdistrict Discovery Magnet</t>
  </si>
  <si>
    <t>15041-2-3</t>
  </si>
  <si>
    <t>Fairchild Wheeler HS Magnet</t>
  </si>
  <si>
    <t>Commissioner's District - Marin School</t>
  </si>
  <si>
    <t>Federal Magnet Assistance (FMSAP)</t>
  </si>
  <si>
    <t>Commissioner's District - Curiale School</t>
  </si>
  <si>
    <t>Title I</t>
  </si>
  <si>
    <t xml:space="preserve">Gates iPD Grant </t>
  </si>
  <si>
    <t>14120</t>
  </si>
  <si>
    <t>Safe Schools, Healthy Students (SHSS)</t>
  </si>
  <si>
    <t>P/T</t>
  </si>
  <si>
    <t>Total Learning/ABCD</t>
  </si>
  <si>
    <t>Operating Budget</t>
  </si>
  <si>
    <t>NOTES:</t>
  </si>
  <si>
    <t>BLC = Bridgeport Learning Center</t>
  </si>
  <si>
    <t>Therapeutic Support</t>
  </si>
  <si>
    <t>Behavior Specialist</t>
  </si>
  <si>
    <t>Recreation Therapist</t>
  </si>
  <si>
    <t>GRANT SERVICES</t>
  </si>
  <si>
    <t>Service Description</t>
  </si>
  <si>
    <t>Early Childhood Education</t>
  </si>
  <si>
    <t>Dropout Prev</t>
  </si>
  <si>
    <t>Parent Inv</t>
  </si>
  <si>
    <t xml:space="preserve">Bilingual ESL </t>
  </si>
  <si>
    <t>Academic Support</t>
  </si>
  <si>
    <t>Student Support</t>
  </si>
  <si>
    <t>Spec Educ</t>
  </si>
  <si>
    <t>Prof Dev</t>
  </si>
  <si>
    <t>Ext. Day</t>
  </si>
  <si>
    <t>Summer</t>
  </si>
  <si>
    <t>District Support</t>
  </si>
  <si>
    <t>Bilingual/ESL teacher positions to help English Language Learners increase English proficiency and core academic content knowledge</t>
  </si>
  <si>
    <t>ESL Data and Assessment Specialist (Teacher on Special Assignment)</t>
  </si>
  <si>
    <t>Priority</t>
  </si>
  <si>
    <t>Early Childhood Office: Director (50%,50% - Title I) and Clerical</t>
  </si>
  <si>
    <t>32 Kindergarten Teachers @ 50% (16 FTE)</t>
  </si>
  <si>
    <t>Classical Studies Academy -  Enrichment Teachers (4) and Extended Day</t>
  </si>
  <si>
    <t>CES Professional Development</t>
  </si>
  <si>
    <t>Reading Specialists</t>
  </si>
  <si>
    <t>Mathematics Specialists</t>
  </si>
  <si>
    <t>Today's Students, Tomorrow's Teachers</t>
  </si>
  <si>
    <t>In-School Suspension Officers (19)</t>
  </si>
  <si>
    <t>Attendance Intervention Officers - HS (3)</t>
  </si>
  <si>
    <t>Computer Technician (1)</t>
  </si>
  <si>
    <t>Alternative School - The University School (TUS)</t>
  </si>
  <si>
    <t>Social Work: Pregnant &amp; Parenting Teens, District-wide Support</t>
  </si>
  <si>
    <t xml:space="preserve">Twilight Program: 3:30 - 7:30 pm; self-paced, computer instruction 
</t>
  </si>
  <si>
    <t>Credit Recovery</t>
  </si>
  <si>
    <t>University Partnerships: Early College Enrollment Programs</t>
  </si>
  <si>
    <t>BPEF: MAACS College Mentor Program</t>
  </si>
  <si>
    <t>VIP:  Village Initiative Project (college tours)</t>
  </si>
  <si>
    <t>Junior Responders Program</t>
  </si>
  <si>
    <t>District Parent Center: Coordinator, Support Staff, Center Rental/Utilities &amp; Activities</t>
  </si>
  <si>
    <t>Parent Involvement-High Schools (parity with Title I per capita)</t>
  </si>
  <si>
    <t>Home-School Coordinators:  Bassick, Central, Harding, FCW HS</t>
  </si>
  <si>
    <t>Computer Literacy teachers - Intradistrict Magnet Schools</t>
  </si>
  <si>
    <t>College Board Readi-Step Program</t>
  </si>
  <si>
    <t>BAYM - Bassick HS, Harding HS, FCW</t>
  </si>
  <si>
    <t>SRBI/High Schools - American Reading Company</t>
  </si>
  <si>
    <t>Grants Office staff</t>
  </si>
  <si>
    <t>Lighthouse-equivalent extended day programs: Barnum, Hooker and Waltersville</t>
  </si>
  <si>
    <t>Classical Studies Academy - Extended Day (combines with Priority)</t>
  </si>
  <si>
    <t>Early Reading Success, Gr. K-3; Enhancing Reading and Math, Gr. 6-8</t>
  </si>
  <si>
    <t>Bridge to High School, Grade 8</t>
  </si>
  <si>
    <t>Note: reflected as incorporated in the FY 15 Operating Budget Plan</t>
  </si>
  <si>
    <t>Elementary Level: Prep-Enhancement/Intervention Teachers</t>
  </si>
  <si>
    <t>Guidance Counselors - Elementary Level</t>
  </si>
  <si>
    <t xml:space="preserve">School/Media Specialists </t>
  </si>
  <si>
    <t>Special Education/Resource Teachers - Prevention Component</t>
  </si>
  <si>
    <t>District Academic Team @ 30%: Executive Director-Elementary Education; Executive Director-Secondary Education;  Director, Literacy; Director, Mathematics; Director, Bilingual/World Languages;  Director, Health/Athletics/Physical Education</t>
  </si>
  <si>
    <t>Computer Technicians (2)</t>
  </si>
  <si>
    <t>University School - Expelled Students Program</t>
  </si>
  <si>
    <t>Twilight Program (combines with Priority Grant)</t>
  </si>
  <si>
    <t xml:space="preserve">Bridgeport Military Academy - Site Lease/Utilities, JROTC Instructors, Extended Day Tutoring </t>
  </si>
  <si>
    <t>PHocuseD Learning: Training in Teacher Evaluation for Administrators (split with Title IIA)</t>
  </si>
  <si>
    <t>University Interns</t>
  </si>
  <si>
    <t>Creative Youth Productions (CYP)</t>
  </si>
  <si>
    <t>High School Academy Support (e.g., Harding - IB, CNA, Culinary)</t>
  </si>
  <si>
    <t>HMH Instructional Materials - Annual Contractual  Payment [5 year agreement: 2012-2013-2014-2015-2016] &amp; Other Textbooks</t>
  </si>
  <si>
    <t>HMH Instructional Materials [replacement books, consumables] - split with Title I</t>
  </si>
  <si>
    <t>Safari Montage</t>
  </si>
  <si>
    <t>Technology: Document Management System, Kronos Time/Attendance, BMA-new site infrastructure, wireless infrastructure, equipment</t>
  </si>
  <si>
    <t>Discretionary operating allocation (schools) - 33%</t>
  </si>
  <si>
    <t>Early Childhood Office: Director (50%, 50% -Priority), clerical</t>
  </si>
  <si>
    <t>PK: School Readiness - Additional Cost</t>
  </si>
  <si>
    <t>ABCD/Total Learning (paraprofessionals) @ Batalla - Cost Share</t>
  </si>
  <si>
    <t>Academic Intervention - Bilingual, Per Diem</t>
  </si>
  <si>
    <t>Instructional &amp; Special Education Assistants (Kindergarten, bilingual)</t>
  </si>
  <si>
    <t>SRBI Materials and PD: AimsWeb, Wilson (split with IDEA); LEXIA - fully paid --- Reading, through 12-31-15; Math, through 6-30-16</t>
  </si>
  <si>
    <t>HMH Curriculum Initiative [replacement books, consumables] - split with Alliance</t>
  </si>
  <si>
    <t>Homeless - Excess Cost - Transportation</t>
  </si>
  <si>
    <t>Home-School Coordinators - Elementary Schools (22)</t>
  </si>
  <si>
    <t>Family Resource Coordinators - Barnum, Batalla, Dunbar, Roosevelt</t>
  </si>
  <si>
    <t>NNPS Coordinator</t>
  </si>
  <si>
    <t>Parent Involvement -Elementary school allocations (1%)</t>
  </si>
  <si>
    <t>Security/Custodial Fees - Parent involvement events</t>
  </si>
  <si>
    <t>School Parent Rooms - Telephone Charges</t>
  </si>
  <si>
    <t>PLTI:  Parent Leadership Training Institute</t>
  </si>
  <si>
    <t>Annual Parent Convention</t>
  </si>
  <si>
    <t>Grants Support Partner</t>
  </si>
  <si>
    <t>Human Resources: School Support Specialist</t>
  </si>
  <si>
    <t>Human Resources: Evaluation Mediator/Teacher Recruiter</t>
  </si>
  <si>
    <t>Human Resources: Support staff for teacher recruitment &amp; training</t>
  </si>
  <si>
    <t>Human Resources: Liaison for University  Partnerships (hourly)</t>
  </si>
  <si>
    <t>Executive Director-Elementary Education, Director of Literacy, Director of Mathematics, Director of Science @ 20%</t>
  </si>
  <si>
    <t>Education mentors: school leadership training</t>
  </si>
  <si>
    <t>Teach for America - New Teachers [split with Operating Budget]</t>
  </si>
  <si>
    <t>Professional Development Initiatives</t>
  </si>
  <si>
    <t>New Teacher Induction/Orientation Activities</t>
  </si>
  <si>
    <t>PHocuseD Learning: Training in Teacher Evaluation for Administrators (split with Alliance)</t>
  </si>
  <si>
    <t>Protraxx: Continuing Education Software</t>
  </si>
  <si>
    <t>Peer Observer Stipends</t>
  </si>
  <si>
    <t>Professional Development Conferences: Special Education, Bilingual, other areas</t>
  </si>
  <si>
    <t>Professional Development: International Baccalaureate Training for Harding HS</t>
  </si>
  <si>
    <t>Professional Development Supplies/Materials</t>
  </si>
  <si>
    <t>Coordinator, Transition Services</t>
  </si>
  <si>
    <t>Special Education Ombudsperson</t>
  </si>
  <si>
    <t>Pre-kindergarten Teachers (2) @ Skane: Consultation Center &amp; Birth to Three</t>
  </si>
  <si>
    <t>Certified Nursing Assistant</t>
  </si>
  <si>
    <t>Behavior Support Trainer</t>
  </si>
  <si>
    <t>Therapeutic Support Facilitators (TSF)</t>
  </si>
  <si>
    <t>Special Education Instructional Assistants</t>
  </si>
  <si>
    <t>SRBI Materials and PD: AimsWeb, Wilson (split with Title I)</t>
  </si>
  <si>
    <t>Assistive Technology</t>
  </si>
  <si>
    <t>Instructional supplies for SPED classes</t>
  </si>
  <si>
    <t>IDEA Part B - Section 619</t>
  </si>
  <si>
    <t>Pre-Kindergarten Teacher @ Skane</t>
  </si>
  <si>
    <t>Special Education Instructional Assistant</t>
  </si>
  <si>
    <t>FUND</t>
  </si>
  <si>
    <t>ORG</t>
  </si>
  <si>
    <t>DESC</t>
  </si>
  <si>
    <t>OBJECT</t>
  </si>
  <si>
    <t>FY10/11 AUDITED</t>
  </si>
  <si>
    <t>FY11/12 AUDITED</t>
  </si>
  <si>
    <t>FY12/13 AUDITED</t>
  </si>
  <si>
    <t>FY12/13               ACTUAL FTE</t>
  </si>
  <si>
    <t>FY13/14          BUDGET PLAN</t>
  </si>
  <si>
    <t>FY13/14                FTE PLAN</t>
  </si>
  <si>
    <t>FY14/15 REVISED BUDGET</t>
  </si>
  <si>
    <t>FY14/15              ACTUAL FTE</t>
  </si>
  <si>
    <t>REQ.</t>
  </si>
  <si>
    <t>SURPLUS/DEFICIT</t>
  </si>
  <si>
    <t>MUNIS REPORT, reflective of 10-31-14 payroll</t>
  </si>
  <si>
    <t>'01</t>
  </si>
  <si>
    <t>'01800000</t>
  </si>
  <si>
    <t>'PRINCIPALS</t>
  </si>
  <si>
    <t>'51000</t>
  </si>
  <si>
    <t>'FULL TIME EARNED PAY</t>
  </si>
  <si>
    <t>'51034</t>
  </si>
  <si>
    <t>'FT BONUS - CONTRACTUAL PAY</t>
  </si>
  <si>
    <t>'51100</t>
  </si>
  <si>
    <t>'PT TEMP/SEASONAL EARNED PA</t>
  </si>
  <si>
    <t>'52360</t>
  </si>
  <si>
    <t>'MEDICARE</t>
  </si>
  <si>
    <t>'52385</t>
  </si>
  <si>
    <t>'SOCIAL SECURITY</t>
  </si>
  <si>
    <t>'52917</t>
  </si>
  <si>
    <t>'HEALTH INSURANCE CITY SHARE</t>
  </si>
  <si>
    <t>52919</t>
  </si>
  <si>
    <t>BOE HSA HEALTH CITY SHARE</t>
  </si>
  <si>
    <t>'01801000</t>
  </si>
  <si>
    <t>'ELEMENTARY CLASSROOM TEACHERS</t>
  </si>
  <si>
    <t>'51140</t>
  </si>
  <si>
    <t>'LONGEVITY PAY</t>
  </si>
  <si>
    <t>'51154</t>
  </si>
  <si>
    <t>'UNUSED SICK TIME PAYOUT</t>
  </si>
  <si>
    <t>'51156</t>
  </si>
  <si>
    <t>UNUSED VACATION TIME PAYOU</t>
  </si>
  <si>
    <t>'51404</t>
  </si>
  <si>
    <t>'TRAVEL ALLOWANCE/STIPENDS</t>
  </si>
  <si>
    <t>'01802000</t>
  </si>
  <si>
    <t>'SUBSTITUTES</t>
  </si>
  <si>
    <t>'56075</t>
  </si>
  <si>
    <t>'EDUCATIONAL SERVICES</t>
  </si>
  <si>
    <t>'56115</t>
  </si>
  <si>
    <t>'HUMAN SERVICES</t>
  </si>
  <si>
    <t>'01803000</t>
  </si>
  <si>
    <t>'PARAPROFESSIONALS</t>
  </si>
  <si>
    <t>'51400</t>
  </si>
  <si>
    <t>'GENERAL STIPENDS</t>
  </si>
  <si>
    <t>'52504</t>
  </si>
  <si>
    <t>'MERF PENSION EMPLOYER CONT</t>
  </si>
  <si>
    <t>'01804000</t>
  </si>
  <si>
    <t>'SCHOOL CLERICALS</t>
  </si>
  <si>
    <t>'51106</t>
  </si>
  <si>
    <t>'REGULAR STRAIGHT OVERTIME</t>
  </si>
  <si>
    <t>'51108</t>
  </si>
  <si>
    <t>'REGULAR 1.5 OVERTIME PAY</t>
  </si>
  <si>
    <t>'01805000</t>
  </si>
  <si>
    <t>'INSTRUCTIONAL SUPPLIES</t>
  </si>
  <si>
    <t>'54580</t>
  </si>
  <si>
    <t>'SCHOOL SUPPLIES</t>
  </si>
  <si>
    <t>'54675</t>
  </si>
  <si>
    <t>'OFFICE SUPPLIES</t>
  </si>
  <si>
    <t>'59015</t>
  </si>
  <si>
    <t>'PRINTING SERVICES</t>
  </si>
  <si>
    <t>'01806000</t>
  </si>
  <si>
    <t>'SUPPLEMENTARY SUPPLIES</t>
  </si>
  <si>
    <t>SCHOOL ACCOUNTS</t>
  </si>
  <si>
    <t>'01807000</t>
  </si>
  <si>
    <t>'HIGH SCHOOL TEXTBOOKS</t>
  </si>
  <si>
    <t>'54760</t>
  </si>
  <si>
    <t>'TEXTBOOKS</t>
  </si>
  <si>
    <t>'01808000</t>
  </si>
  <si>
    <t>'ELEMENTARY TEXTBOOKS</t>
  </si>
  <si>
    <t>'01809000</t>
  </si>
  <si>
    <t>'PRE K - K</t>
  </si>
  <si>
    <t>'01810000</t>
  </si>
  <si>
    <t>'BILINGUAL EDUCATION</t>
  </si>
  <si>
    <t>'01811000</t>
  </si>
  <si>
    <t>'BILINGUAL AIDES</t>
  </si>
  <si>
    <t>'01812000</t>
  </si>
  <si>
    <t>'WORLD LANGUAGES</t>
  </si>
  <si>
    <t>'01813000</t>
  </si>
  <si>
    <t>'VISUAL ARTS</t>
  </si>
  <si>
    <t>'54505</t>
  </si>
  <si>
    <t>'ARTS &amp; CRAFT SUPPLIES</t>
  </si>
  <si>
    <t>'54695</t>
  </si>
  <si>
    <t>'PHOTOGRAPHIC SUPPLIES</t>
  </si>
  <si>
    <t>'55010</t>
  </si>
  <si>
    <t>'ARTS &amp; CRAFT EQUIPMENT</t>
  </si>
  <si>
    <t>'01814000</t>
  </si>
  <si>
    <t>'PERFORMING ARTS</t>
  </si>
  <si>
    <t>'55140</t>
  </si>
  <si>
    <t>'MUSIC EQUIPMENT &amp; SUPPLIES</t>
  </si>
  <si>
    <t>'56170</t>
  </si>
  <si>
    <t>'OTHER MAINTENANCE &amp; REPAIR S</t>
  </si>
  <si>
    <t>'56180</t>
  </si>
  <si>
    <t>'OTHER SERVICES</t>
  </si>
  <si>
    <t>'56240</t>
  </si>
  <si>
    <t>'TRANSPORTATION SERVICES</t>
  </si>
  <si>
    <t>'01815000</t>
  </si>
  <si>
    <t>'ENGLISH</t>
  </si>
  <si>
    <t>'01816000</t>
  </si>
  <si>
    <t>'MATH</t>
  </si>
  <si>
    <t>51316</t>
  </si>
  <si>
    <t>WORKSHOP PAY</t>
  </si>
  <si>
    <t>'01817000</t>
  </si>
  <si>
    <t>'SCIENCE</t>
  </si>
  <si>
    <t>'53605</t>
  </si>
  <si>
    <t>'MEMBERSHIP/REGISTRATION FEES</t>
  </si>
  <si>
    <t>'55075</t>
  </si>
  <si>
    <t>'SCHOOL EQUIPMENT</t>
  </si>
  <si>
    <t>'55520</t>
  </si>
  <si>
    <t>'LABORATORY FURNITURE</t>
  </si>
  <si>
    <t>'01818000</t>
  </si>
  <si>
    <t>'SOCIAL STUDIES</t>
  </si>
  <si>
    <t>'01819000</t>
  </si>
  <si>
    <t>'PHYSICAL EDUCATION</t>
  </si>
  <si>
    <t>'55195</t>
  </si>
  <si>
    <t>'SPORTING EQUIPMENT</t>
  </si>
  <si>
    <t>'01820000</t>
  </si>
  <si>
    <t>'HEALTH</t>
  </si>
  <si>
    <t>'01821000</t>
  </si>
  <si>
    <t>'FAMILY &amp; CONSUMER SCIENCE</t>
  </si>
  <si>
    <t>'54595</t>
  </si>
  <si>
    <t>'MEETING/WORKSHOP/CATERING FOOD</t>
  </si>
  <si>
    <t>'54740</t>
  </si>
  <si>
    <t>'TEXTILE SUPPLIES</t>
  </si>
  <si>
    <t>'01822000</t>
  </si>
  <si>
    <t>'TECHNOLOGY EDUCATION</t>
  </si>
  <si>
    <t>'54020</t>
  </si>
  <si>
    <t>'COMPUTER PARTS</t>
  </si>
  <si>
    <t>'54540</t>
  </si>
  <si>
    <t>'BUILDING MATERIALS &amp; SUPPLIE</t>
  </si>
  <si>
    <t>'54555</t>
  </si>
  <si>
    <t>'COMPUTER SUPPLIES</t>
  </si>
  <si>
    <t>'54640</t>
  </si>
  <si>
    <t>'HARDWARE/TOOLS</t>
  </si>
  <si>
    <t>'55035</t>
  </si>
  <si>
    <t>'AUTOMOTIVE SHOP EQUIPMENT</t>
  </si>
  <si>
    <t>'01823000</t>
  </si>
  <si>
    <t>'BUSINESS EDUCATION</t>
  </si>
  <si>
    <t>'01824000</t>
  </si>
  <si>
    <t>'PROJECT LEAD THE WAY</t>
  </si>
  <si>
    <t>'01825000</t>
  </si>
  <si>
    <t>'TALENTED AND GIFTED PROGRAM</t>
  </si>
  <si>
    <t>'01826000</t>
  </si>
  <si>
    <t>'HOMEBOUND</t>
  </si>
  <si>
    <t>'51026</t>
  </si>
  <si>
    <t>'FT HOME BOUND PAY</t>
  </si>
  <si>
    <t>'01827000</t>
  </si>
  <si>
    <t>'SPECIAL EDUCATION</t>
  </si>
  <si>
    <t>'55155</t>
  </si>
  <si>
    <t>'OFFICE EQUIPMENT RENTAL/LEAS</t>
  </si>
  <si>
    <t>'55540</t>
  </si>
  <si>
    <t>'BOE TUITION</t>
  </si>
  <si>
    <t>'56155</t>
  </si>
  <si>
    <t>'MEDICAL SERVICES</t>
  </si>
  <si>
    <t>'01828000</t>
  </si>
  <si>
    <t>'SPECIAL ED ADMINISTRATORS</t>
  </si>
  <si>
    <t>'01829000</t>
  </si>
  <si>
    <t>'SPECIAL ED AIDES</t>
  </si>
  <si>
    <t>'01830000</t>
  </si>
  <si>
    <t>'SPECIAL ED CLERICALS</t>
  </si>
  <si>
    <t>'01831000</t>
  </si>
  <si>
    <t>'SPECIAL EDUCATION EXTENDED YEA</t>
  </si>
  <si>
    <t>'01832000</t>
  </si>
  <si>
    <t>'HEARING</t>
  </si>
  <si>
    <t>'55135</t>
  </si>
  <si>
    <t>'MEDICAL EQUIPMENT</t>
  </si>
  <si>
    <t>'01833000</t>
  </si>
  <si>
    <t>'ALTERNATIVE EDUCATION</t>
  </si>
  <si>
    <t>'01834000</t>
  </si>
  <si>
    <t>'LITERACY &amp; NUMERACY</t>
  </si>
  <si>
    <t>'01835000</t>
  </si>
  <si>
    <t>'VOCATIONAL AQUACULTURE</t>
  </si>
  <si>
    <t>'53050</t>
  </si>
  <si>
    <t>'PROPERTY RENTAL/LEASE</t>
  </si>
  <si>
    <t>'53420</t>
  </si>
  <si>
    <t>'LIABILITY INSURANCE</t>
  </si>
  <si>
    <t>'53610</t>
  </si>
  <si>
    <t>'TRAINING SERVICES</t>
  </si>
  <si>
    <t>'54610</t>
  </si>
  <si>
    <t>'DIESEL</t>
  </si>
  <si>
    <t>'54615</t>
  </si>
  <si>
    <t>'GASOLINE</t>
  </si>
  <si>
    <t>'54645</t>
  </si>
  <si>
    <t>'LABORATORY SUPPLIES</t>
  </si>
  <si>
    <t>'54670</t>
  </si>
  <si>
    <t>'MEDICAL SUPPLIES</t>
  </si>
  <si>
    <t>'54680</t>
  </si>
  <si>
    <t>'OTHER SUPPLIES</t>
  </si>
  <si>
    <t>'54725</t>
  </si>
  <si>
    <t>'POSTAGE</t>
  </si>
  <si>
    <t>'55205</t>
  </si>
  <si>
    <t>'TRANSPORTATION EQUIPMENT</t>
  </si>
  <si>
    <t>'59005</t>
  </si>
  <si>
    <t>'VEHICLE MAINTENANCE SERVICES</t>
  </si>
  <si>
    <t>'01836000</t>
  </si>
  <si>
    <t>'AQUACULTURE SUPPORT STAFF</t>
  </si>
  <si>
    <t>'01837000</t>
  </si>
  <si>
    <t>'VOCATIONAL AGRICULTURE</t>
  </si>
  <si>
    <t>'01838000</t>
  </si>
  <si>
    <t>'MAGNET HIGH SCHOOLS</t>
  </si>
  <si>
    <t>'01839000</t>
  </si>
  <si>
    <t>'DISCOVERY MAGNET</t>
  </si>
  <si>
    <t>'01840000</t>
  </si>
  <si>
    <t>'6 TO 6 MAGNET SCHOOL</t>
  </si>
  <si>
    <t>'01841000</t>
  </si>
  <si>
    <t>'REG CTR FOR PERFORMING ARTS</t>
  </si>
  <si>
    <t>'01842000</t>
  </si>
  <si>
    <t>'EDUCATIONAL TECHNOLOGY</t>
  </si>
  <si>
    <t>'54560</t>
  </si>
  <si>
    <t>'COMMUNICATION SUPPLIES</t>
  </si>
  <si>
    <t>'56055</t>
  </si>
  <si>
    <t>'COMPUTER SERVICES</t>
  </si>
  <si>
    <t>'01843000</t>
  </si>
  <si>
    <t>'ATHLETICS</t>
  </si>
  <si>
    <t>'51142</t>
  </si>
  <si>
    <t>'SPORT OFFICIAL PAY</t>
  </si>
  <si>
    <t>'51144</t>
  </si>
  <si>
    <t>'EMPLOYEE COACHING PAY</t>
  </si>
  <si>
    <t>'54745</t>
  </si>
  <si>
    <t>'UNIFORMS</t>
  </si>
  <si>
    <t>'01844000</t>
  </si>
  <si>
    <t>'INTRAMURALS</t>
  </si>
  <si>
    <t>SPORTING EQUIPMENT</t>
  </si>
  <si>
    <t>'01845000</t>
  </si>
  <si>
    <t>'EXTRACURRICULAR ACTIVITIES</t>
  </si>
  <si>
    <t>'01846000</t>
  </si>
  <si>
    <t>'ADULT ED</t>
  </si>
  <si>
    <t>'51098</t>
  </si>
  <si>
    <t>'REIMBURSED SALARIES</t>
  </si>
  <si>
    <t>'51148</t>
  </si>
  <si>
    <t>'EMPLOYEE ADULT EDUCATION P</t>
  </si>
  <si>
    <t>'UNUSED VACATION TIME PAYOU</t>
  </si>
  <si>
    <t>'53720</t>
  </si>
  <si>
    <t>'TELEPHONE SERVICES</t>
  </si>
  <si>
    <t>'53905</t>
  </si>
  <si>
    <t>'EMP TUITION AND/OR TRAVEL REIM</t>
  </si>
  <si>
    <t>'55055</t>
  </si>
  <si>
    <t>'COMPUTER EQUIPMENT</t>
  </si>
  <si>
    <t>'01847000</t>
  </si>
  <si>
    <t>'ADULT ED SECURITY OVERTIME</t>
  </si>
  <si>
    <t>'51122</t>
  </si>
  <si>
    <t>'SHIFT 2 - 1.5X OVERTIME</t>
  </si>
  <si>
    <t>'51128</t>
  </si>
  <si>
    <t>'SHIFT 3 - 1.5X OVERTIME</t>
  </si>
  <si>
    <t>'01848000</t>
  </si>
  <si>
    <t>'ADULT ED CUSTODIAL OVERTIME</t>
  </si>
  <si>
    <t>'01849000</t>
  </si>
  <si>
    <t>'SUMMER SCHOOL - REGULAR EDUCAT</t>
  </si>
  <si>
    <t>'01850000</t>
  </si>
  <si>
    <t>'FRINGES</t>
  </si>
  <si>
    <t>51314</t>
  </si>
  <si>
    <t>UNUSED VACATION PAY RETIREMENT</t>
  </si>
  <si>
    <t>51318</t>
  </si>
  <si>
    <t>PERSONAL DAY PAYOUT RETIREMENT</t>
  </si>
  <si>
    <t>'52024</t>
  </si>
  <si>
    <t>'DENTAL PPO - COBRA/RETIREE</t>
  </si>
  <si>
    <t>'52120</t>
  </si>
  <si>
    <t>'VISION FEE - BOE RET/COBRA</t>
  </si>
  <si>
    <t>'52128</t>
  </si>
  <si>
    <t>'VISION CLMS-BOE RETIREES</t>
  </si>
  <si>
    <t>'52138</t>
  </si>
  <si>
    <t>'DENTAL HMO - BOE RETIREES</t>
  </si>
  <si>
    <t>'52153</t>
  </si>
  <si>
    <t>'LIFE INSURANCE BOE ACTIVE</t>
  </si>
  <si>
    <t>'52163</t>
  </si>
  <si>
    <t>'CLMS DNTL- BOE RETIREES</t>
  </si>
  <si>
    <t>'52207</t>
  </si>
  <si>
    <t>'HCRA-BOE</t>
  </si>
  <si>
    <t>'52264</t>
  </si>
  <si>
    <t>'WORKERS' COMP INDM - NONCERT</t>
  </si>
  <si>
    <t>'52266</t>
  </si>
  <si>
    <t>'WORKERS' COMP INDM - CERTIFIED</t>
  </si>
  <si>
    <t>'52280</t>
  </si>
  <si>
    <t>'WORKERS' COMP MED - NONCERTIFI</t>
  </si>
  <si>
    <t>'52282</t>
  </si>
  <si>
    <t>'WORKERS' COMP MED - CERTIFIED</t>
  </si>
  <si>
    <t>'52397</t>
  </si>
  <si>
    <t>'UNEMPLOYMENT</t>
  </si>
  <si>
    <t>'52410</t>
  </si>
  <si>
    <t>'RX CLAIMS BOE RETIREES</t>
  </si>
  <si>
    <t>'52433</t>
  </si>
  <si>
    <t>'RX COBRA/RETIREES</t>
  </si>
  <si>
    <t>'52711</t>
  </si>
  <si>
    <t>'HEALTH ASO FEES: BOE RETIREES</t>
  </si>
  <si>
    <t>'52885</t>
  </si>
  <si>
    <t>'CLAIMS DR/HSPTLS-BOE RETIREES</t>
  </si>
  <si>
    <t>'52896</t>
  </si>
  <si>
    <t>'MEDICAL MEDICARE RETIREES BOE</t>
  </si>
  <si>
    <t>'52897</t>
  </si>
  <si>
    <t>'RX MEDICARE RETIREES BOE</t>
  </si>
  <si>
    <t>'52909</t>
  </si>
  <si>
    <t>'ASO FEES:MED MED BOE RETIREES</t>
  </si>
  <si>
    <t>'52920</t>
  </si>
  <si>
    <t>'HEALTH BENEFITS BUYOUT</t>
  </si>
  <si>
    <t>INSTRUCTION TOTAL</t>
  </si>
  <si>
    <t>'01851000</t>
  </si>
  <si>
    <t>'DIRECTORS &amp; SUPERVISORS</t>
  </si>
  <si>
    <t>51390</t>
  </si>
  <si>
    <t>TUTORING</t>
  </si>
  <si>
    <t>'54575</t>
  </si>
  <si>
    <t>'EDUCATIONAL TESTING SUPPLIES</t>
  </si>
  <si>
    <t>'01852000</t>
  </si>
  <si>
    <t>'CLERICALS</t>
  </si>
  <si>
    <t>INSTRUCTIONAL SUPPORT</t>
  </si>
  <si>
    <t>'01853000</t>
  </si>
  <si>
    <t>'SOCIAL WORKERS</t>
  </si>
  <si>
    <t>'01854000</t>
  </si>
  <si>
    <t>'PSYCHOLOGISTS</t>
  </si>
  <si>
    <t>'01855000</t>
  </si>
  <si>
    <t>'GUIDANCE COUNSELORS</t>
  </si>
  <si>
    <t>'01856000</t>
  </si>
  <si>
    <t>'SPEECH &amp; LANGUAGE</t>
  </si>
  <si>
    <t>'01857000</t>
  </si>
  <si>
    <t>'SPEECH &amp; LANGUAGE PARAPROFESSI</t>
  </si>
  <si>
    <t>'01858000</t>
  </si>
  <si>
    <t>'SCHOOL MEDIA SPECIALISTS</t>
  </si>
  <si>
    <t>'54700</t>
  </si>
  <si>
    <t>'PUBLICATIONS</t>
  </si>
  <si>
    <t>'56135</t>
  </si>
  <si>
    <t>'LIBRARY SERVICES</t>
  </si>
  <si>
    <t>'01859000</t>
  </si>
  <si>
    <t>'SCHOOL MEDIA PARAPROFESSIONALS</t>
  </si>
  <si>
    <t>'01860000</t>
  </si>
  <si>
    <t>'SCHOOL NURSES</t>
  </si>
  <si>
    <t>'54720</t>
  </si>
  <si>
    <t>'PAPER AND PLASTIC SUPPLIES</t>
  </si>
  <si>
    <t>'55515</t>
  </si>
  <si>
    <t>'HEALTH CARE FURNITURE</t>
  </si>
  <si>
    <t>'56140</t>
  </si>
  <si>
    <t>'LAUNDRY SERVICES</t>
  </si>
  <si>
    <t>'01861000</t>
  </si>
  <si>
    <t>'OCCUPATIONAL THERAPY</t>
  </si>
  <si>
    <t>'01862000</t>
  </si>
  <si>
    <t>'ATTENDANCE &amp; TRUANCY</t>
  </si>
  <si>
    <t>PUPIL SERVICES TOTAL</t>
  </si>
  <si>
    <t>'01863000</t>
  </si>
  <si>
    <t>'BOE ADMINISTRATION</t>
  </si>
  <si>
    <t>'54705</t>
  </si>
  <si>
    <t>'SUBSCRIPTIONS</t>
  </si>
  <si>
    <t>'56110</t>
  </si>
  <si>
    <t>'FINANCIAL SERVICES</t>
  </si>
  <si>
    <t>'56250</t>
  </si>
  <si>
    <t>'TRAVEL SERVICES</t>
  </si>
  <si>
    <t>'01864000</t>
  </si>
  <si>
    <t>'BOE ADMINISTRATION CLERICALS</t>
  </si>
  <si>
    <t>'01865000</t>
  </si>
  <si>
    <t>'LEGAL SERVICES</t>
  </si>
  <si>
    <t>'56130</t>
  </si>
  <si>
    <t>ADMINISTRATION TOTAL</t>
  </si>
  <si>
    <t>'01866000</t>
  </si>
  <si>
    <t>'HUMAN RESOURCES</t>
  </si>
  <si>
    <t>'53705</t>
  </si>
  <si>
    <t>'ADVERTISING SERVICES</t>
  </si>
  <si>
    <t>'01867000</t>
  </si>
  <si>
    <t>'PUPIL SERVICE / STUDENT ASSIGN</t>
  </si>
  <si>
    <t>'56165</t>
  </si>
  <si>
    <t>'MANAGEMENT SERVICES</t>
  </si>
  <si>
    <t>'01868000</t>
  </si>
  <si>
    <t>'STUDENT DATA SUPPORT</t>
  </si>
  <si>
    <t>'54550</t>
  </si>
  <si>
    <t>'COMPUTER SOFTWARE</t>
  </si>
  <si>
    <t>'01869000</t>
  </si>
  <si>
    <t>'BUSINESS OFFICE</t>
  </si>
  <si>
    <t>'01870000</t>
  </si>
  <si>
    <t>'BUSINESS OFFICE CLERICALS</t>
  </si>
  <si>
    <t>'01871000</t>
  </si>
  <si>
    <t>'PAYROLL</t>
  </si>
  <si>
    <t>'51116</t>
  </si>
  <si>
    <t>'HOLIDAY 2X OVERTIME PAY</t>
  </si>
  <si>
    <t>'01872000</t>
  </si>
  <si>
    <t>'STOCKROOM</t>
  </si>
  <si>
    <t>'51138</t>
  </si>
  <si>
    <t>'NORMAL STNDRD SHIFT DIFFER</t>
  </si>
  <si>
    <t>'01873000</t>
  </si>
  <si>
    <t>'INFORMATION TECHNOLOGY SERVICE</t>
  </si>
  <si>
    <t>'54570</t>
  </si>
  <si>
    <t>'ELECTRONIC SUPPLIES</t>
  </si>
  <si>
    <t>'56225</t>
  </si>
  <si>
    <t>'SECURITY SERVICES</t>
  </si>
  <si>
    <t>'01874000</t>
  </si>
  <si>
    <t>'TRANSPORTATION OFFICE</t>
  </si>
  <si>
    <t>'01875000</t>
  </si>
  <si>
    <t>'TRANSPORTATION</t>
  </si>
  <si>
    <t>'01876000</t>
  </si>
  <si>
    <t>CHARTER SCHOOLS - REGULAR ED</t>
  </si>
  <si>
    <t>'01877000</t>
  </si>
  <si>
    <t>'SPECIAL ED TRANSPORTATION</t>
  </si>
  <si>
    <t>'53405</t>
  </si>
  <si>
    <t>'AUTOMOTIVE INSURANCE</t>
  </si>
  <si>
    <t>'01878000</t>
  </si>
  <si>
    <t>'PAROCHIAL/NON-PUBLIC TRANSPO</t>
  </si>
  <si>
    <t>'01879000</t>
  </si>
  <si>
    <t>SPECIAL ED CHARTER SCHOOLS</t>
  </si>
  <si>
    <t>'01880000</t>
  </si>
  <si>
    <t>'SCHOOL CROSSING GUARDS</t>
  </si>
  <si>
    <t>'52399</t>
  </si>
  <si>
    <t>'UNIFORM ALLOWANCE</t>
  </si>
  <si>
    <t>'01881000</t>
  </si>
  <si>
    <t>'SECURITY ADMINISTRATION</t>
  </si>
  <si>
    <t>'01882000</t>
  </si>
  <si>
    <t>'SECURITY CLERICALS</t>
  </si>
  <si>
    <t>'01883000</t>
  </si>
  <si>
    <t>'SECURITY</t>
  </si>
  <si>
    <t>SUBSTITUTE GUARDS</t>
  </si>
  <si>
    <t>'51124</t>
  </si>
  <si>
    <t>'SHIFT 2 - 2X OVERTIME</t>
  </si>
  <si>
    <t>'51130</t>
  </si>
  <si>
    <t>'SHIFT 3 - 2X OVERTIME</t>
  </si>
  <si>
    <t>'01883579</t>
  </si>
  <si>
    <t>'SECURITY-LIGHTHOUSE PROGRAMS</t>
  </si>
  <si>
    <t>'01883855</t>
  </si>
  <si>
    <t>'SECURITY-NIGHT RECREATION</t>
  </si>
  <si>
    <t>'01884000</t>
  </si>
  <si>
    <t>'FACILITIES ADMINISTRATION</t>
  </si>
  <si>
    <t>'01885000</t>
  </si>
  <si>
    <t>'FACILITIES CLERICALS</t>
  </si>
  <si>
    <t>'01886000</t>
  </si>
  <si>
    <t>'TRADES</t>
  </si>
  <si>
    <t>PT PAINTERS/LANDSCAPERS</t>
  </si>
  <si>
    <t>'01887000</t>
  </si>
  <si>
    <t>'CUSTODIANS</t>
  </si>
  <si>
    <t>'01887579</t>
  </si>
  <si>
    <t>'CUSTODIANS-LIGHTHOUSE PROGRAM</t>
  </si>
  <si>
    <t>'01887855</t>
  </si>
  <si>
    <t>'CUSTODIANS-NIGHT RECREATION</t>
  </si>
  <si>
    <t>'01888000</t>
  </si>
  <si>
    <t>'PT CUSTODIANS</t>
  </si>
  <si>
    <t>'01889000</t>
  </si>
  <si>
    <t>'FRINGE JANITORS &amp; ENGINEER RET</t>
  </si>
  <si>
    <t>'52516</t>
  </si>
  <si>
    <t>'JANITOR/ENGINEER RETIREMEN</t>
  </si>
  <si>
    <t>'01890000</t>
  </si>
  <si>
    <t>'CUSTODIAL SERVICES</t>
  </si>
  <si>
    <t>'54545</t>
  </si>
  <si>
    <t>'CLEANING SUPPLIES</t>
  </si>
  <si>
    <t>'55050</t>
  </si>
  <si>
    <t>'CLEANING EQUIPMENT</t>
  </si>
  <si>
    <t>'55080</t>
  </si>
  <si>
    <t>'ELECTRICAL EQUIPMENT</t>
  </si>
  <si>
    <t>'55165</t>
  </si>
  <si>
    <t>'PARKS EQUIPMENT</t>
  </si>
  <si>
    <t>'56045</t>
  </si>
  <si>
    <t>'BUILDING MAINTENANCE SERVICE</t>
  </si>
  <si>
    <t>'01891000</t>
  </si>
  <si>
    <t>'UTILITIES</t>
  </si>
  <si>
    <t>'53110</t>
  </si>
  <si>
    <t>'WATER UTILITY</t>
  </si>
  <si>
    <t>'53120</t>
  </si>
  <si>
    <t>'SEWER USER FEES</t>
  </si>
  <si>
    <t>'53130</t>
  </si>
  <si>
    <t>'ELECTRIC UTILITY SERVICES</t>
  </si>
  <si>
    <t>'53140</t>
  </si>
  <si>
    <t>'GAS UTILITY SERVICES</t>
  </si>
  <si>
    <t>'54620</t>
  </si>
  <si>
    <t>'HEATING OIL</t>
  </si>
  <si>
    <t>'01892000</t>
  </si>
  <si>
    <t>'REFUSE &amp; RECYCLING</t>
  </si>
  <si>
    <t>'53745</t>
  </si>
  <si>
    <t>'MUNICIPAL TIPPING FEES</t>
  </si>
  <si>
    <t>'56210</t>
  </si>
  <si>
    <t>'RECYCLING SERVICES</t>
  </si>
  <si>
    <t>'56215</t>
  </si>
  <si>
    <t>'REFUSE SERVICES</t>
  </si>
  <si>
    <t>'01893000</t>
  </si>
  <si>
    <t>'OPERATING BUILDING SERVICES</t>
  </si>
  <si>
    <t>'53205</t>
  </si>
  <si>
    <t>'PRINCIPAL PAYMENTS</t>
  </si>
  <si>
    <t>'53750</t>
  </si>
  <si>
    <t>'TRAVEL EXPENSES</t>
  </si>
  <si>
    <t>'55530</t>
  </si>
  <si>
    <t>'OFFICE FURNITURE</t>
  </si>
  <si>
    <t>'01894000</t>
  </si>
  <si>
    <t>'REGULATORY COMPLIANCE</t>
  </si>
  <si>
    <t>'54735</t>
  </si>
  <si>
    <t>'ROADWAY SUPPLIES</t>
  </si>
  <si>
    <t>'55110</t>
  </si>
  <si>
    <t>'HVAC EQUIPMENT</t>
  </si>
  <si>
    <t>'55505</t>
  </si>
  <si>
    <t>'SCHOOL FURNITURE</t>
  </si>
  <si>
    <t>'56060</t>
  </si>
  <si>
    <t>'CONSTRUCTION SERVICES</t>
  </si>
  <si>
    <t>'56080</t>
  </si>
  <si>
    <t>'ENVIRONMENTAL SERVICES</t>
  </si>
  <si>
    <t>'56125</t>
  </si>
  <si>
    <t>'LANDSCAPING SERVICES</t>
  </si>
  <si>
    <t>'56185</t>
  </si>
  <si>
    <t>'PUBLIC FACILITIES SERVICES</t>
  </si>
  <si>
    <t>'01895000</t>
  </si>
  <si>
    <t>'VEHICLE MAINTENANCE (FACILITIE</t>
  </si>
  <si>
    <t>'54010</t>
  </si>
  <si>
    <t>'AUTOMOTIVE PARTS</t>
  </si>
  <si>
    <t>'54535</t>
  </si>
  <si>
    <t>'TIRES &amp; TUBES</t>
  </si>
  <si>
    <t>'55190</t>
  </si>
  <si>
    <t>'ROADWAY EQUIPMENT</t>
  </si>
  <si>
    <t>'01896000</t>
  </si>
  <si>
    <t>'FACILITIES MAINTENANCE &amp; REPAI</t>
  </si>
  <si>
    <t>'54605</t>
  </si>
  <si>
    <t>'FURNISHINGS</t>
  </si>
  <si>
    <t>54650</t>
  </si>
  <si>
    <t>LANDSCAPING SUPPLIES</t>
  </si>
  <si>
    <t>'54715</t>
  </si>
  <si>
    <t>'PLUMBING SUPPLIES</t>
  </si>
  <si>
    <t>'54765</t>
  </si>
  <si>
    <t>'WATER/SEWER SUPPLIES</t>
  </si>
  <si>
    <t>'55145</t>
  </si>
  <si>
    <t>'EQUIPMENT RENTAL/LEASE</t>
  </si>
  <si>
    <t>'55220</t>
  </si>
  <si>
    <t>'WATER/SEWER EQUIPMENT</t>
  </si>
  <si>
    <t>'56065</t>
  </si>
  <si>
    <t>'COMMUNICATION EQ MAINT SVCS</t>
  </si>
  <si>
    <t>'01897000</t>
  </si>
  <si>
    <t>HARDING AND BASSICK SUPPORT</t>
  </si>
  <si>
    <t>'01898000</t>
  </si>
  <si>
    <t>ACCREDITATION</t>
  </si>
  <si>
    <t>'54001</t>
  </si>
  <si>
    <t>'ACCREDITATION-BOE</t>
  </si>
  <si>
    <t>'01899000</t>
  </si>
  <si>
    <t>'BOE GRANT ADMINISTRATION</t>
  </si>
  <si>
    <t>SUPPORT SERVICES TOTAL</t>
  </si>
  <si>
    <t>TOTAL EXPENDITURE</t>
  </si>
  <si>
    <t>MBR - CASH AMOUNT</t>
  </si>
  <si>
    <t>MBR - SHORTAGE, FY14</t>
  </si>
  <si>
    <t>MBR - TOTAL CASH AMOUNT</t>
  </si>
  <si>
    <t>MBR - CASH AMOUNT DUE</t>
  </si>
  <si>
    <t>Medicaid Adjustment, 2012-13</t>
  </si>
  <si>
    <t>Projected, 6-30-15</t>
  </si>
  <si>
    <t>GRANTS BUDGET PLAN</t>
  </si>
  <si>
    <t>LEGEND</t>
  </si>
  <si>
    <t>Abbreviation</t>
  </si>
  <si>
    <t>Meaning</t>
  </si>
  <si>
    <t>Acct</t>
  </si>
  <si>
    <t>Accountant</t>
  </si>
  <si>
    <t>Accounts Payable</t>
  </si>
  <si>
    <t>Administrator</t>
  </si>
  <si>
    <t>Admin</t>
  </si>
  <si>
    <t>Administration</t>
  </si>
  <si>
    <t>Adv</t>
  </si>
  <si>
    <t>Advocate</t>
  </si>
  <si>
    <t>Anal</t>
  </si>
  <si>
    <t>Analyst</t>
  </si>
  <si>
    <t>Asst</t>
  </si>
  <si>
    <t>Assistant</t>
  </si>
  <si>
    <t>Attend</t>
  </si>
  <si>
    <t>Attendance</t>
  </si>
  <si>
    <t>Bilingual</t>
  </si>
  <si>
    <t>BLC</t>
  </si>
  <si>
    <t>Bridgeport Learning Center</t>
  </si>
  <si>
    <t>BSP</t>
  </si>
  <si>
    <t>Budget Support Partner (Budget Office)</t>
  </si>
  <si>
    <t>CAO</t>
  </si>
  <si>
    <t>Chief Academic Officer</t>
  </si>
  <si>
    <t>Clerical</t>
  </si>
  <si>
    <t>Comp</t>
  </si>
  <si>
    <t>Computer</t>
  </si>
  <si>
    <t>Coord</t>
  </si>
  <si>
    <t>Coordinator</t>
  </si>
  <si>
    <t>CSA</t>
  </si>
  <si>
    <t>Classical Studies Academy</t>
  </si>
  <si>
    <t>Dep</t>
  </si>
  <si>
    <t>Deputy</t>
  </si>
  <si>
    <t>Director</t>
  </si>
  <si>
    <t>E/C</t>
  </si>
  <si>
    <t>Early Childhood</t>
  </si>
  <si>
    <t>Ed</t>
  </si>
  <si>
    <t>Education</t>
  </si>
  <si>
    <t>ESL</t>
  </si>
  <si>
    <t>English as a Second Language</t>
  </si>
  <si>
    <t>Ext Svc</t>
  </si>
  <si>
    <t>Extended Learning Services</t>
  </si>
  <si>
    <t>Facilitator</t>
  </si>
  <si>
    <t>FRC</t>
  </si>
  <si>
    <t>Family Resource Center</t>
  </si>
  <si>
    <t>Guidance Counselor</t>
  </si>
  <si>
    <t>Gd</t>
  </si>
  <si>
    <t>Guard</t>
  </si>
  <si>
    <t>Grants Support Partner (Grants Office)</t>
  </si>
  <si>
    <t>Inst</t>
  </si>
  <si>
    <t>Instructional</t>
  </si>
  <si>
    <t>Interv</t>
  </si>
  <si>
    <t>Intervention</t>
  </si>
  <si>
    <t>Kdg</t>
  </si>
  <si>
    <t>Kindergarten</t>
  </si>
  <si>
    <t>Lit</t>
  </si>
  <si>
    <t>Literacy</t>
  </si>
  <si>
    <t>Mag</t>
  </si>
  <si>
    <t>Magnet</t>
  </si>
  <si>
    <t>Math</t>
  </si>
  <si>
    <t>NNPS</t>
  </si>
  <si>
    <t>National Network of Partnership Schools</t>
  </si>
  <si>
    <t>Outr</t>
  </si>
  <si>
    <t>Outreach</t>
  </si>
  <si>
    <t>Par</t>
  </si>
  <si>
    <t>Parent</t>
  </si>
  <si>
    <t>Para</t>
  </si>
  <si>
    <t>Paraprofessional</t>
  </si>
  <si>
    <t>PreK</t>
  </si>
  <si>
    <t>Pre-Kindergarten</t>
  </si>
  <si>
    <t>Principal</t>
  </si>
  <si>
    <t>Prog</t>
  </si>
  <si>
    <t>Program</t>
  </si>
  <si>
    <t>Rdg</t>
  </si>
  <si>
    <t>Reading</t>
  </si>
  <si>
    <t>Rec</t>
  </si>
  <si>
    <t>Recruiter</t>
  </si>
  <si>
    <t>Sch</t>
  </si>
  <si>
    <t>School</t>
  </si>
  <si>
    <t>Sci</t>
  </si>
  <si>
    <t>Sec</t>
  </si>
  <si>
    <t>Spec</t>
  </si>
  <si>
    <t xml:space="preserve">Specialist </t>
  </si>
  <si>
    <t>SS</t>
  </si>
  <si>
    <t>SSC</t>
  </si>
  <si>
    <t>Safety, Security and Climate</t>
  </si>
  <si>
    <t>Supp</t>
  </si>
  <si>
    <t>Support</t>
  </si>
  <si>
    <t>Supt</t>
  </si>
  <si>
    <t>Superintendent</t>
  </si>
  <si>
    <t>Susp</t>
  </si>
  <si>
    <t>Suspension</t>
  </si>
  <si>
    <t>Social Worker</t>
  </si>
  <si>
    <t>Teacher</t>
  </si>
  <si>
    <t>Wkr</t>
  </si>
  <si>
    <t>Worker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</si>
</sst>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4" formatCode="_(&quot;$&quot;* #,##0.00_);_(&quot;$&quot;* \(#,##0.00\);_(&quot;$&quot;* &quot;-&quot;??_);_(@_)"/>
    <numFmt numFmtId="43" formatCode="_(* #,##0.00_);_(* \(#,##0.00\);_(* &quot;-&quot;??_);_(@_)"/>
    <numFmt numFmtId="164" formatCode="000"/>
    <numFmt numFmtId="165" formatCode="#,##0.0"/>
    <numFmt numFmtId="166" formatCode="m/d/yy;@"/>
    <numFmt numFmtId="167" formatCode=".00"/>
    <numFmt numFmtId="168" formatCode="0.0"/>
    <numFmt numFmtId="169" formatCode=".0"/>
    <numFmt numFmtId="170" formatCode="&quot;$&quot;#,##0"/>
    <numFmt numFmtId="171" formatCode="0.0%"/>
    <numFmt numFmtId="172" formatCode="&quot;$&quot;#,##0.00"/>
    <numFmt numFmtId="173" formatCode="#,##0.0_);[Red]\(#,##0.0\)"/>
  </numFmts>
  <fonts count="88">
    <font>
      <sz val="11"/>
      <color theme="1"/>
      <name val="Calibri"/>
      <family val="2"/>
      <scheme val="minor"/>
    </font>
    <font>
      <b/>
      <sz val="11"/>
      <color indexed="9"/>
      <name val="Calibri"/>
      <family val="2"/>
    </font>
    <font>
      <b/>
      <sz val="11"/>
      <color indexed="8"/>
      <name val="Calibri"/>
      <family val="2"/>
    </font>
    <font>
      <b/>
      <sz val="9"/>
      <color indexed="8"/>
      <name val="Calibri"/>
      <family val="2"/>
    </font>
    <font>
      <b/>
      <sz val="14"/>
      <color indexed="8"/>
      <name val="Calibri"/>
      <family val="2"/>
    </font>
    <font>
      <sz val="8"/>
      <color indexed="8"/>
      <name val="Calibri"/>
      <family val="2"/>
    </font>
    <font>
      <b/>
      <sz val="8"/>
      <color indexed="8"/>
      <name val="Calibri"/>
      <family val="2"/>
    </font>
    <font>
      <sz val="10"/>
      <name val="Arial"/>
      <family val="2"/>
    </font>
    <font>
      <b/>
      <sz val="8"/>
      <name val="Arial"/>
      <family val="2"/>
    </font>
    <font>
      <sz val="10"/>
      <color indexed="8"/>
      <name val="Calibri"/>
      <family val="2"/>
    </font>
    <font>
      <b/>
      <sz val="10"/>
      <color indexed="8"/>
      <name val="Calibri"/>
      <family val="2"/>
    </font>
    <font>
      <b/>
      <sz val="14"/>
      <color indexed="9"/>
      <name val="Calibri"/>
      <family val="2"/>
    </font>
    <font>
      <sz val="10"/>
      <name val="Arial"/>
      <family val="2"/>
    </font>
    <font>
      <b/>
      <sz val="10"/>
      <color indexed="9"/>
      <name val="Calibri"/>
      <family val="2"/>
    </font>
    <font>
      <b/>
      <sz val="9"/>
      <color indexed="9"/>
      <name val="Calibri"/>
      <family val="2"/>
    </font>
    <font>
      <sz val="9"/>
      <name val="Arial"/>
      <family val="2"/>
    </font>
    <font>
      <sz val="9"/>
      <name val="Calibri"/>
      <family val="2"/>
    </font>
    <font>
      <sz val="8"/>
      <name val="Arial"/>
      <family val="2"/>
    </font>
    <font>
      <sz val="9"/>
      <color indexed="8"/>
      <name val="Calibri"/>
      <family val="2"/>
    </font>
    <font>
      <b/>
      <sz val="8"/>
      <color indexed="9"/>
      <name val="Calibri"/>
      <family val="2"/>
    </font>
    <font>
      <b/>
      <sz val="8"/>
      <color indexed="9"/>
      <name val="Arial"/>
      <family val="2"/>
    </font>
    <font>
      <sz val="10"/>
      <name val="Calibri"/>
      <family val="2"/>
    </font>
    <font>
      <b/>
      <sz val="10"/>
      <color indexed="9"/>
      <name val="Arial"/>
      <family val="2"/>
    </font>
    <font>
      <b/>
      <sz val="12"/>
      <color indexed="9"/>
      <name val="Arial"/>
      <family val="2"/>
    </font>
    <font>
      <b/>
      <sz val="11"/>
      <name val="Arial"/>
      <family val="2"/>
    </font>
    <font>
      <b/>
      <sz val="10"/>
      <name val="Calibri"/>
      <family val="2"/>
    </font>
    <font>
      <b/>
      <sz val="11"/>
      <name val="Calibri"/>
      <family val="2"/>
    </font>
    <font>
      <b/>
      <sz val="12"/>
      <name val="Calibri"/>
      <family val="2"/>
    </font>
    <font>
      <b/>
      <sz val="12"/>
      <color indexed="9"/>
      <name val="Calibri"/>
      <family val="2"/>
    </font>
    <font>
      <sz val="12"/>
      <name val="Calibri"/>
      <family val="2"/>
    </font>
    <font>
      <b/>
      <sz val="9"/>
      <name val="Calibri"/>
      <family val="2"/>
    </font>
    <font>
      <sz val="8"/>
      <name val="Calibri"/>
      <family val="2"/>
    </font>
    <font>
      <b/>
      <sz val="9"/>
      <color indexed="9"/>
      <name val="Arial"/>
      <family val="2"/>
    </font>
    <font>
      <sz val="8"/>
      <name val="Calibri"/>
      <family val="2"/>
    </font>
    <font>
      <sz val="11"/>
      <color indexed="8"/>
      <name val="Calibri"/>
      <family val="2"/>
    </font>
    <font>
      <b/>
      <sz val="8"/>
      <name val="Calibri"/>
      <family val="2"/>
    </font>
    <font>
      <sz val="8"/>
      <color indexed="8"/>
      <name val="Arial"/>
      <family val="2"/>
    </font>
    <font>
      <b/>
      <u/>
      <sz val="10"/>
      <color indexed="8"/>
      <name val="Calibri"/>
      <family val="2"/>
    </font>
    <font>
      <sz val="10"/>
      <name val="Arial"/>
      <family val="2"/>
    </font>
    <font>
      <b/>
      <sz val="11"/>
      <color indexed="8"/>
      <name val="Calibri"/>
      <family val="2"/>
    </font>
    <font>
      <sz val="14"/>
      <color indexed="8"/>
      <name val="Calibri"/>
      <family val="2"/>
    </font>
    <font>
      <sz val="8"/>
      <color indexed="14"/>
      <name val="Arial"/>
      <family val="2"/>
    </font>
    <font>
      <sz val="10"/>
      <color indexed="14"/>
      <name val="Arial"/>
      <family val="2"/>
    </font>
    <font>
      <sz val="9"/>
      <color indexed="9"/>
      <name val="Calibri"/>
      <family val="2"/>
    </font>
    <font>
      <sz val="10"/>
      <name val="Arial"/>
      <family val="2"/>
    </font>
    <font>
      <b/>
      <sz val="10"/>
      <name val="Arial"/>
      <family val="2"/>
    </font>
    <font>
      <b/>
      <sz val="12"/>
      <name val="Arial"/>
      <family val="2"/>
    </font>
    <font>
      <sz val="12"/>
      <name val="Arial"/>
      <family val="2"/>
    </font>
    <font>
      <sz val="10"/>
      <name val="Arial"/>
      <family val="2"/>
    </font>
    <font>
      <b/>
      <sz val="9"/>
      <name val="Arial Narrow"/>
      <family val="2"/>
    </font>
    <font>
      <b/>
      <sz val="10"/>
      <name val="Arial Narrow"/>
      <family val="2"/>
    </font>
    <font>
      <sz val="10"/>
      <name val="Arial Narrow"/>
      <family val="2"/>
    </font>
    <font>
      <sz val="10"/>
      <name val="Arial"/>
      <family val="2"/>
    </font>
    <font>
      <sz val="10"/>
      <name val="MS Sans Serif"/>
      <family val="2"/>
    </font>
    <font>
      <sz val="10"/>
      <name val="Arial"/>
      <family val="2"/>
    </font>
    <font>
      <b/>
      <u/>
      <sz val="9"/>
      <color indexed="8"/>
      <name val="Calibri"/>
      <family val="2"/>
    </font>
    <font>
      <sz val="14"/>
      <color indexed="10"/>
      <name val="Calibri"/>
      <family val="2"/>
    </font>
    <font>
      <sz val="10"/>
      <name val="Arial"/>
    </font>
    <font>
      <b/>
      <sz val="9"/>
      <name val="Calibri"/>
    </font>
    <font>
      <b/>
      <sz val="8"/>
      <name val="Calibri"/>
    </font>
    <font>
      <sz val="11"/>
      <color theme="1"/>
      <name val="Calibri"/>
      <family val="2"/>
      <scheme val="minor"/>
    </font>
    <font>
      <sz val="11"/>
      <color rgb="FF000000"/>
      <name val="Calibri"/>
      <family val="2"/>
      <scheme val="minor"/>
    </font>
    <font>
      <sz val="10"/>
      <color rgb="FF000000"/>
      <name val="Times New Roman"/>
      <family val="1"/>
    </font>
    <font>
      <b/>
      <sz val="8"/>
      <color theme="0"/>
      <name val="Calibri"/>
      <family val="2"/>
    </font>
    <font>
      <b/>
      <sz val="10"/>
      <color theme="0"/>
      <name val="Calibri"/>
      <family val="2"/>
    </font>
    <font>
      <b/>
      <sz val="9"/>
      <color theme="0"/>
      <name val="Calibri"/>
      <family val="2"/>
    </font>
    <font>
      <b/>
      <sz val="9"/>
      <color rgb="FF002060"/>
      <name val="Calibri"/>
      <family val="2"/>
    </font>
    <font>
      <sz val="10"/>
      <color rgb="FF002060"/>
      <name val="Calibri"/>
      <family val="2"/>
    </font>
    <font>
      <b/>
      <sz val="11"/>
      <color rgb="FF002060"/>
      <name val="Calibri"/>
      <family val="2"/>
    </font>
    <font>
      <b/>
      <sz val="8"/>
      <color theme="1"/>
      <name val="Calibri"/>
      <family val="2"/>
      <scheme val="minor"/>
    </font>
    <font>
      <sz val="12"/>
      <color theme="1"/>
      <name val="Times New Roman"/>
      <family val="1"/>
    </font>
    <font>
      <sz val="13"/>
      <color theme="1"/>
      <name val="Calibri"/>
      <family val="2"/>
      <scheme val="minor"/>
    </font>
    <font>
      <b/>
      <sz val="12"/>
      <color theme="1"/>
      <name val="Times New Roman"/>
      <family val="1"/>
    </font>
    <font>
      <b/>
      <sz val="11"/>
      <color theme="1"/>
      <name val="Times New Roman"/>
      <family val="1"/>
    </font>
    <font>
      <sz val="10"/>
      <color rgb="FF002060"/>
      <name val="Arial Narrow"/>
      <family val="2"/>
    </font>
    <font>
      <sz val="8"/>
      <color rgb="FF000000"/>
      <name val="Arial"/>
      <family val="2"/>
    </font>
    <font>
      <b/>
      <sz val="10"/>
      <color theme="0"/>
      <name val="Arial"/>
      <family val="2"/>
    </font>
    <font>
      <sz val="8"/>
      <name val="Calibri"/>
      <family val="2"/>
      <scheme val="minor"/>
    </font>
    <font>
      <sz val="8"/>
      <color theme="1"/>
      <name val="Calibri"/>
      <family val="2"/>
      <scheme val="minor"/>
    </font>
    <font>
      <b/>
      <sz val="8"/>
      <name val="Calibri"/>
      <family val="2"/>
      <scheme val="minor"/>
    </font>
    <font>
      <b/>
      <sz val="9"/>
      <name val="Calibri"/>
      <family val="2"/>
      <scheme val="minor"/>
    </font>
    <font>
      <b/>
      <sz val="8"/>
      <color rgb="FF002060"/>
      <name val="Arial Narrow"/>
      <family val="2"/>
    </font>
    <font>
      <b/>
      <sz val="11"/>
      <color rgb="FF000000"/>
      <name val="Calibri"/>
      <family val="2"/>
      <scheme val="minor"/>
    </font>
    <font>
      <sz val="9"/>
      <color theme="1"/>
      <name val="Calibri"/>
      <family val="2"/>
      <scheme val="minor"/>
    </font>
    <font>
      <sz val="10"/>
      <color theme="1"/>
      <name val="Calibri"/>
      <family val="2"/>
      <scheme val="minor"/>
    </font>
    <font>
      <sz val="11"/>
      <color rgb="FF1F497D"/>
      <name val="Calibri"/>
      <family val="2"/>
      <scheme val="minor"/>
    </font>
    <font>
      <sz val="8"/>
      <color theme="1"/>
      <name val="Arial"/>
      <family val="2"/>
    </font>
    <font>
      <sz val="8"/>
      <color rgb="FFFF00FF"/>
      <name val="Arial"/>
      <family val="2"/>
    </font>
  </fonts>
  <fills count="28">
    <fill>
      <patternFill patternType="none"/>
    </fill>
    <fill>
      <patternFill patternType="gray125"/>
    </fill>
    <fill>
      <patternFill patternType="solid">
        <fgColor indexed="30"/>
        <bgColor indexed="64"/>
      </patternFill>
    </fill>
    <fill>
      <patternFill patternType="solid">
        <fgColor indexed="10"/>
        <bgColor indexed="64"/>
      </patternFill>
    </fill>
    <fill>
      <patternFill patternType="solid">
        <fgColor indexed="56"/>
        <bgColor indexed="64"/>
      </patternFill>
    </fill>
    <fill>
      <patternFill patternType="solid">
        <fgColor indexed="17"/>
        <bgColor indexed="8"/>
      </patternFill>
    </fill>
    <fill>
      <patternFill patternType="solid">
        <fgColor indexed="17"/>
        <bgColor indexed="64"/>
      </patternFill>
    </fill>
    <fill>
      <patternFill patternType="solid">
        <fgColor indexed="13"/>
        <bgColor indexed="64"/>
      </patternFill>
    </fill>
    <fill>
      <patternFill patternType="solid">
        <fgColor indexed="42"/>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rgb="FF00B050"/>
        <bgColor indexed="64"/>
      </patternFill>
    </fill>
    <fill>
      <patternFill patternType="solid">
        <fgColor theme="4" tint="-0.499984740745262"/>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0070C0"/>
        <bgColor indexed="64"/>
      </patternFill>
    </fill>
    <fill>
      <patternFill patternType="solid">
        <fgColor theme="5" tint="-0.249977111117893"/>
        <bgColor indexed="64"/>
      </patternFill>
    </fill>
  </fills>
  <borders count="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bottom style="double">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theme="6" tint="0.39997558519241921"/>
      </right>
      <top style="thin">
        <color theme="6" tint="0.39997558519241921"/>
      </top>
      <bottom style="medium">
        <color indexed="64"/>
      </bottom>
      <diagonal/>
    </border>
  </borders>
  <cellStyleXfs count="46">
    <xf numFmtId="0" fontId="0" fillId="0" borderId="0"/>
    <xf numFmtId="43" fontId="34" fillId="0" borderId="0" applyFont="0" applyFill="0" applyBorder="0" applyAlignment="0" applyProtection="0"/>
    <xf numFmtId="43" fontId="60" fillId="0" borderId="0" applyFont="0" applyFill="0" applyBorder="0" applyAlignment="0" applyProtection="0"/>
    <xf numFmtId="44" fontId="7" fillId="0" borderId="0" applyFont="0" applyFill="0" applyBorder="0" applyAlignment="0" applyProtection="0"/>
    <xf numFmtId="0" fontId="60" fillId="0" borderId="0"/>
    <xf numFmtId="0" fontId="7" fillId="0" borderId="0"/>
    <xf numFmtId="0" fontId="54" fillId="0" borderId="0"/>
    <xf numFmtId="0" fontId="7" fillId="0" borderId="0"/>
    <xf numFmtId="0" fontId="60" fillId="0" borderId="0"/>
    <xf numFmtId="0" fontId="7" fillId="0" borderId="0"/>
    <xf numFmtId="0" fontId="60" fillId="0" borderId="0"/>
    <xf numFmtId="0" fontId="60" fillId="0" borderId="0"/>
    <xf numFmtId="0" fontId="60" fillId="0" borderId="0"/>
    <xf numFmtId="0" fontId="7" fillId="0" borderId="0"/>
    <xf numFmtId="0" fontId="57" fillId="0" borderId="0"/>
    <xf numFmtId="0" fontId="7" fillId="0" borderId="0"/>
    <xf numFmtId="0" fontId="7" fillId="0" borderId="0"/>
    <xf numFmtId="0" fontId="60" fillId="0" borderId="0"/>
    <xf numFmtId="0" fontId="7" fillId="0" borderId="0"/>
    <xf numFmtId="0" fontId="60" fillId="0" borderId="0"/>
    <xf numFmtId="0" fontId="61" fillId="0" borderId="0"/>
    <xf numFmtId="0" fontId="12" fillId="0" borderId="0"/>
    <xf numFmtId="0" fontId="7" fillId="0" borderId="0"/>
    <xf numFmtId="0" fontId="38" fillId="0" borderId="0"/>
    <xf numFmtId="0" fontId="60" fillId="0" borderId="0"/>
    <xf numFmtId="0" fontId="7" fillId="0" borderId="0"/>
    <xf numFmtId="0" fontId="44" fillId="0" borderId="0"/>
    <xf numFmtId="0" fontId="7" fillId="0" borderId="0"/>
    <xf numFmtId="0" fontId="62" fillId="0" borderId="0"/>
    <xf numFmtId="0" fontId="62" fillId="0" borderId="0"/>
    <xf numFmtId="0" fontId="60" fillId="0" borderId="0"/>
    <xf numFmtId="0" fontId="60" fillId="0" borderId="0"/>
    <xf numFmtId="0" fontId="48" fillId="0" borderId="0"/>
    <xf numFmtId="0" fontId="7" fillId="0" borderId="0"/>
    <xf numFmtId="0" fontId="5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53" fillId="0" borderId="0"/>
    <xf numFmtId="0" fontId="34" fillId="0" borderId="0"/>
    <xf numFmtId="9" fontId="34" fillId="0" borderId="0" applyFont="0" applyFill="0" applyBorder="0" applyAlignment="0" applyProtection="0"/>
  </cellStyleXfs>
  <cellXfs count="494">
    <xf numFmtId="0" fontId="0" fillId="0" borderId="0" xfId="0"/>
    <xf numFmtId="0" fontId="3" fillId="0" borderId="0" xfId="0" applyFont="1"/>
    <xf numFmtId="0" fontId="4" fillId="0" borderId="0" xfId="0" applyFont="1"/>
    <xf numFmtId="0" fontId="2" fillId="0" borderId="0" xfId="0" applyFont="1"/>
    <xf numFmtId="3" fontId="4" fillId="0" borderId="0" xfId="0" applyNumberFormat="1" applyFont="1"/>
    <xf numFmtId="3" fontId="0" fillId="0" borderId="0" xfId="0" applyNumberFormat="1"/>
    <xf numFmtId="3" fontId="5" fillId="0" borderId="0" xfId="0" applyNumberFormat="1" applyFont="1"/>
    <xf numFmtId="3" fontId="10" fillId="0" borderId="1" xfId="0" applyNumberFormat="1" applyFont="1" applyBorder="1" applyAlignment="1">
      <alignment horizontal="center"/>
    </xf>
    <xf numFmtId="49" fontId="10" fillId="0" borderId="2" xfId="0" applyNumberFormat="1" applyFont="1" applyBorder="1" applyAlignment="1">
      <alignment horizontal="center"/>
    </xf>
    <xf numFmtId="1" fontId="2" fillId="0" borderId="3" xfId="0" applyNumberFormat="1" applyFont="1" applyBorder="1" applyAlignment="1">
      <alignment horizontal="center"/>
    </xf>
    <xf numFmtId="0" fontId="11" fillId="2" borderId="0" xfId="0" applyFont="1" applyFill="1"/>
    <xf numFmtId="3" fontId="11" fillId="2" borderId="0" xfId="0" applyNumberFormat="1" applyFont="1" applyFill="1"/>
    <xf numFmtId="3" fontId="2" fillId="0" borderId="0" xfId="0" applyNumberFormat="1" applyFont="1"/>
    <xf numFmtId="164" fontId="10" fillId="0" borderId="0" xfId="0" applyNumberFormat="1" applyFont="1"/>
    <xf numFmtId="0" fontId="14" fillId="2" borderId="0" xfId="0" applyFont="1" applyFill="1"/>
    <xf numFmtId="0" fontId="15" fillId="0" borderId="0" xfId="21" applyFont="1"/>
    <xf numFmtId="1" fontId="3" fillId="0" borderId="3" xfId="0" applyNumberFormat="1" applyFont="1" applyBorder="1" applyAlignment="1">
      <alignment horizontal="center"/>
    </xf>
    <xf numFmtId="3" fontId="18" fillId="0" borderId="0" xfId="0" applyNumberFormat="1" applyFont="1"/>
    <xf numFmtId="3" fontId="5" fillId="0" borderId="4" xfId="0" applyNumberFormat="1" applyFont="1" applyBorder="1"/>
    <xf numFmtId="3" fontId="5" fillId="0" borderId="1" xfId="0" applyNumberFormat="1" applyFont="1" applyBorder="1"/>
    <xf numFmtId="0" fontId="21" fillId="0" borderId="0" xfId="21" applyFont="1" applyAlignment="1">
      <alignment horizontal="center" vertical="center"/>
    </xf>
    <xf numFmtId="0" fontId="22" fillId="3" borderId="0" xfId="21" applyFont="1" applyFill="1"/>
    <xf numFmtId="3" fontId="2" fillId="4" borderId="0" xfId="0" applyNumberFormat="1" applyFont="1" applyFill="1"/>
    <xf numFmtId="3" fontId="18" fillId="4" borderId="0" xfId="0" applyNumberFormat="1" applyFont="1" applyFill="1"/>
    <xf numFmtId="3" fontId="5" fillId="0" borderId="5" xfId="0" applyNumberFormat="1" applyFont="1" applyBorder="1"/>
    <xf numFmtId="0" fontId="30" fillId="0" borderId="0" xfId="21" applyFont="1"/>
    <xf numFmtId="3" fontId="9" fillId="0" borderId="0" xfId="0" applyNumberFormat="1" applyFont="1"/>
    <xf numFmtId="164" fontId="3" fillId="0" borderId="0" xfId="0" applyNumberFormat="1" applyFont="1"/>
    <xf numFmtId="3" fontId="3" fillId="0" borderId="0" xfId="0" applyNumberFormat="1" applyFont="1"/>
    <xf numFmtId="166" fontId="4" fillId="0" borderId="0" xfId="0" applyNumberFormat="1" applyFont="1" applyAlignment="1">
      <alignment horizontal="center"/>
    </xf>
    <xf numFmtId="166" fontId="0" fillId="0" borderId="0" xfId="0" applyNumberFormat="1" applyAlignment="1">
      <alignment horizontal="center"/>
    </xf>
    <xf numFmtId="1" fontId="3" fillId="0" borderId="0" xfId="0" applyNumberFormat="1" applyFont="1" applyAlignment="1">
      <alignment horizontal="center"/>
    </xf>
    <xf numFmtId="0" fontId="4" fillId="0" borderId="0" xfId="0" applyFont="1" applyAlignment="1">
      <alignment horizontal="center"/>
    </xf>
    <xf numFmtId="0" fontId="0" fillId="0" borderId="0" xfId="0" applyAlignment="1">
      <alignment horizontal="center"/>
    </xf>
    <xf numFmtId="0" fontId="14" fillId="2" borderId="4" xfId="0" applyFont="1" applyFill="1" applyBorder="1"/>
    <xf numFmtId="166" fontId="3" fillId="0" borderId="0" xfId="0" applyNumberFormat="1" applyFont="1" applyAlignment="1">
      <alignment horizontal="center"/>
    </xf>
    <xf numFmtId="0" fontId="3" fillId="0" borderId="0" xfId="0" applyFont="1" applyAlignment="1">
      <alignment horizontal="center"/>
    </xf>
    <xf numFmtId="3" fontId="31" fillId="0" borderId="0" xfId="0" applyNumberFormat="1" applyFont="1"/>
    <xf numFmtId="0" fontId="16" fillId="0" borderId="0" xfId="15" applyFont="1" applyAlignment="1">
      <alignment wrapText="1"/>
    </xf>
    <xf numFmtId="0" fontId="10" fillId="0" borderId="0" xfId="0" applyFont="1"/>
    <xf numFmtId="0" fontId="21" fillId="0" borderId="0" xfId="21" applyFont="1" applyAlignment="1">
      <alignment horizontal="right" vertical="center" indent="1"/>
    </xf>
    <xf numFmtId="0" fontId="40" fillId="0" borderId="0" xfId="0" applyFont="1"/>
    <xf numFmtId="0" fontId="39" fillId="0" borderId="0" xfId="0" applyFont="1"/>
    <xf numFmtId="0" fontId="0" fillId="0" borderId="5" xfId="0" applyBorder="1"/>
    <xf numFmtId="0" fontId="0" fillId="0" borderId="8" xfId="0" applyBorder="1"/>
    <xf numFmtId="0" fontId="0" fillId="0" borderId="9" xfId="0" applyBorder="1"/>
    <xf numFmtId="0" fontId="0" fillId="0" borderId="10" xfId="0" applyBorder="1"/>
    <xf numFmtId="49" fontId="3" fillId="0" borderId="2" xfId="0" applyNumberFormat="1" applyFont="1" applyBorder="1" applyAlignment="1">
      <alignment horizontal="center"/>
    </xf>
    <xf numFmtId="0" fontId="7" fillId="0" borderId="0" xfId="15"/>
    <xf numFmtId="3" fontId="3" fillId="0" borderId="1" xfId="0" applyNumberFormat="1" applyFont="1" applyBorder="1" applyAlignment="1">
      <alignment horizontal="center"/>
    </xf>
    <xf numFmtId="0" fontId="11" fillId="5" borderId="0" xfId="0" applyFont="1" applyFill="1"/>
    <xf numFmtId="0" fontId="14" fillId="5" borderId="0" xfId="0" applyFont="1" applyFill="1"/>
    <xf numFmtId="3" fontId="11" fillId="5" borderId="0" xfId="0" applyNumberFormat="1" applyFont="1" applyFill="1"/>
    <xf numFmtId="3" fontId="14" fillId="5" borderId="0" xfId="0" applyNumberFormat="1" applyFont="1" applyFill="1"/>
    <xf numFmtId="3" fontId="5" fillId="0" borderId="11" xfId="0" applyNumberFormat="1" applyFont="1" applyBorder="1"/>
    <xf numFmtId="4" fontId="5" fillId="0" borderId="8" xfId="0" applyNumberFormat="1" applyFont="1" applyBorder="1"/>
    <xf numFmtId="165" fontId="5" fillId="0" borderId="8" xfId="0" applyNumberFormat="1" applyFont="1" applyBorder="1"/>
    <xf numFmtId="3" fontId="18" fillId="0" borderId="5" xfId="0" applyNumberFormat="1" applyFont="1" applyBorder="1" applyAlignment="1">
      <alignment horizontal="left"/>
    </xf>
    <xf numFmtId="0" fontId="16" fillId="0" borderId="5" xfId="0" applyFont="1" applyBorder="1" applyAlignment="1">
      <alignment horizontal="left" wrapText="1"/>
    </xf>
    <xf numFmtId="0" fontId="30" fillId="0" borderId="5" xfId="0" applyFont="1" applyBorder="1" applyAlignment="1">
      <alignment horizontal="center" wrapText="1"/>
    </xf>
    <xf numFmtId="49" fontId="30" fillId="0" borderId="12" xfId="15" applyNumberFormat="1" applyFont="1" applyBorder="1" applyAlignment="1">
      <alignment horizontal="center"/>
    </xf>
    <xf numFmtId="0" fontId="16" fillId="0" borderId="12" xfId="15" applyFont="1" applyBorder="1"/>
    <xf numFmtId="166" fontId="0" fillId="0" borderId="13" xfId="0" applyNumberFormat="1" applyBorder="1" applyAlignment="1">
      <alignment horizontal="center"/>
    </xf>
    <xf numFmtId="166" fontId="0" fillId="0" borderId="11" xfId="0" applyNumberFormat="1" applyBorder="1" applyAlignment="1">
      <alignment horizontal="center"/>
    </xf>
    <xf numFmtId="0" fontId="16" fillId="0" borderId="13" xfId="0" applyFont="1" applyBorder="1" applyAlignment="1">
      <alignment horizontal="left" wrapText="1"/>
    </xf>
    <xf numFmtId="0" fontId="18" fillId="0" borderId="5" xfId="0" applyFont="1" applyBorder="1" applyAlignment="1">
      <alignment horizontal="left" vertical="center" wrapText="1"/>
    </xf>
    <xf numFmtId="0" fontId="18" fillId="0" borderId="0" xfId="0" applyFont="1"/>
    <xf numFmtId="166" fontId="10" fillId="0" borderId="0" xfId="0" applyNumberFormat="1" applyFont="1" applyAlignment="1">
      <alignment horizontal="center"/>
    </xf>
    <xf numFmtId="166" fontId="10" fillId="0" borderId="1" xfId="0" applyNumberFormat="1" applyFont="1" applyBorder="1" applyAlignment="1">
      <alignment horizontal="center"/>
    </xf>
    <xf numFmtId="0" fontId="6" fillId="0" borderId="0" xfId="0" applyFont="1" applyAlignment="1">
      <alignment horizontal="center" vertical="center" wrapText="1"/>
    </xf>
    <xf numFmtId="4" fontId="5" fillId="0" borderId="8" xfId="0" applyNumberFormat="1" applyFont="1" applyBorder="1" applyAlignment="1">
      <alignment horizontal="center" vertical="center"/>
    </xf>
    <xf numFmtId="4" fontId="5" fillId="0" borderId="8" xfId="0" applyNumberFormat="1" applyFont="1" applyBorder="1" applyAlignment="1">
      <alignment vertical="center"/>
    </xf>
    <xf numFmtId="0" fontId="31" fillId="0" borderId="0" xfId="15" applyFont="1" applyAlignment="1">
      <alignment horizontal="left" wrapText="1"/>
    </xf>
    <xf numFmtId="164" fontId="19" fillId="2" borderId="0" xfId="0" applyNumberFormat="1" applyFont="1" applyFill="1" applyAlignment="1">
      <alignment vertical="center" wrapText="1"/>
    </xf>
    <xf numFmtId="0" fontId="19" fillId="2" borderId="0" xfId="0" applyFont="1" applyFill="1" applyAlignment="1">
      <alignment vertical="center" wrapText="1"/>
    </xf>
    <xf numFmtId="3" fontId="20" fillId="2" borderId="0" xfId="15" applyNumberFormat="1" applyFont="1" applyFill="1" applyAlignment="1">
      <alignment horizontal="center" vertical="center" wrapText="1"/>
    </xf>
    <xf numFmtId="3" fontId="20" fillId="2" borderId="0" xfId="15" applyNumberFormat="1" applyFont="1" applyFill="1" applyAlignment="1">
      <alignment vertical="center" wrapText="1"/>
    </xf>
    <xf numFmtId="0" fontId="6" fillId="0" borderId="0" xfId="0" applyFont="1" applyAlignment="1">
      <alignment vertical="center" wrapText="1"/>
    </xf>
    <xf numFmtId="164" fontId="10" fillId="0" borderId="14" xfId="0" applyNumberFormat="1" applyFont="1" applyBorder="1"/>
    <xf numFmtId="0" fontId="3" fillId="0" borderId="1" xfId="0" applyFont="1" applyBorder="1"/>
    <xf numFmtId="3" fontId="5" fillId="0" borderId="15" xfId="0" applyNumberFormat="1" applyFont="1" applyBorder="1"/>
    <xf numFmtId="3" fontId="5" fillId="0" borderId="13" xfId="0" applyNumberFormat="1" applyFont="1" applyBorder="1"/>
    <xf numFmtId="164" fontId="10" fillId="0" borderId="16" xfId="0" applyNumberFormat="1" applyFont="1" applyBorder="1"/>
    <xf numFmtId="0" fontId="3" fillId="0" borderId="17" xfId="0" applyFont="1" applyBorder="1"/>
    <xf numFmtId="3" fontId="5" fillId="0" borderId="17" xfId="0" applyNumberFormat="1" applyFont="1" applyBorder="1"/>
    <xf numFmtId="3" fontId="5" fillId="0" borderId="18" xfId="0" applyNumberFormat="1" applyFont="1" applyBorder="1"/>
    <xf numFmtId="0" fontId="1" fillId="2" borderId="1" xfId="0" applyFont="1" applyFill="1" applyBorder="1" applyAlignment="1">
      <alignment horizontal="center"/>
    </xf>
    <xf numFmtId="40" fontId="17" fillId="0" borderId="0" xfId="44" applyNumberFormat="1" applyFont="1"/>
    <xf numFmtId="38" fontId="5" fillId="0" borderId="15" xfId="0" applyNumberFormat="1" applyFont="1" applyBorder="1"/>
    <xf numFmtId="164" fontId="19" fillId="6" borderId="19" xfId="0" applyNumberFormat="1" applyFont="1" applyFill="1" applyBorder="1" applyAlignment="1">
      <alignment horizontal="center" vertical="top" wrapText="1"/>
    </xf>
    <xf numFmtId="0" fontId="14" fillId="6" borderId="19" xfId="0" applyFont="1" applyFill="1" applyBorder="1" applyAlignment="1">
      <alignment horizontal="center" vertical="top" wrapText="1"/>
    </xf>
    <xf numFmtId="3" fontId="20" fillId="6" borderId="20" xfId="15" applyNumberFormat="1" applyFont="1" applyFill="1" applyBorder="1" applyAlignment="1">
      <alignment horizontal="center" vertical="top" wrapText="1"/>
    </xf>
    <xf numFmtId="3" fontId="20" fillId="6" borderId="19" xfId="15" applyNumberFormat="1" applyFont="1" applyFill="1" applyBorder="1" applyAlignment="1">
      <alignment horizontal="center" vertical="top" wrapText="1"/>
    </xf>
    <xf numFmtId="3" fontId="32" fillId="6" borderId="19" xfId="15" applyNumberFormat="1" applyFont="1" applyFill="1" applyBorder="1" applyAlignment="1">
      <alignment horizontal="center" vertical="top" wrapText="1"/>
    </xf>
    <xf numFmtId="0" fontId="6" fillId="0" borderId="0" xfId="0" applyFont="1" applyAlignment="1">
      <alignment horizontal="center" vertical="top" wrapText="1"/>
    </xf>
    <xf numFmtId="0" fontId="43" fillId="0" borderId="0" xfId="15" applyFont="1" applyAlignment="1">
      <alignment horizontal="center" vertical="top" wrapText="1"/>
    </xf>
    <xf numFmtId="0" fontId="43" fillId="0" borderId="5" xfId="0" applyFont="1" applyBorder="1" applyAlignment="1">
      <alignment horizontal="center" vertical="top" wrapText="1"/>
    </xf>
    <xf numFmtId="0" fontId="11" fillId="9" borderId="0" xfId="0" applyFont="1" applyFill="1"/>
    <xf numFmtId="0" fontId="14" fillId="2" borderId="15" xfId="0" applyFont="1" applyFill="1" applyBorder="1" applyAlignment="1">
      <alignment horizontal="center"/>
    </xf>
    <xf numFmtId="164" fontId="63" fillId="0" borderId="2" xfId="0" applyNumberFormat="1" applyFont="1" applyBorder="1" applyAlignment="1">
      <alignment vertical="top" wrapText="1"/>
    </xf>
    <xf numFmtId="0" fontId="64" fillId="0" borderId="2" xfId="0" applyFont="1" applyBorder="1" applyAlignment="1">
      <alignment horizontal="center" vertical="top"/>
    </xf>
    <xf numFmtId="0" fontId="63" fillId="0" borderId="1" xfId="0" applyFont="1" applyBorder="1" applyAlignment="1">
      <alignment horizontal="center" vertical="top"/>
    </xf>
    <xf numFmtId="0" fontId="63" fillId="0" borderId="2" xfId="0" applyFont="1" applyBorder="1" applyAlignment="1">
      <alignment horizontal="center" vertical="top" wrapText="1"/>
    </xf>
    <xf numFmtId="0" fontId="63" fillId="0" borderId="4" xfId="0" applyFont="1" applyBorder="1" applyAlignment="1">
      <alignment horizontal="center" vertical="top" wrapText="1"/>
    </xf>
    <xf numFmtId="0" fontId="63" fillId="0" borderId="1" xfId="0" applyFont="1" applyBorder="1" applyAlignment="1">
      <alignment horizontal="center" vertical="top" wrapText="1"/>
    </xf>
    <xf numFmtId="0" fontId="63" fillId="0" borderId="3" xfId="0" applyFont="1" applyBorder="1" applyAlignment="1">
      <alignment horizontal="center" vertical="top" wrapText="1"/>
    </xf>
    <xf numFmtId="0" fontId="65" fillId="0" borderId="4" xfId="0" applyFont="1" applyBorder="1" applyAlignment="1">
      <alignment horizontal="center" vertical="top" wrapText="1"/>
    </xf>
    <xf numFmtId="0" fontId="65" fillId="0" borderId="2" xfId="0" applyFont="1" applyBorder="1" applyAlignment="1">
      <alignment horizontal="center" vertical="top" wrapText="1"/>
    </xf>
    <xf numFmtId="0" fontId="63" fillId="0" borderId="14" xfId="0" applyFont="1" applyBorder="1" applyAlignment="1">
      <alignment horizontal="center" vertical="top" wrapText="1"/>
    </xf>
    <xf numFmtId="0" fontId="6" fillId="0" borderId="0" xfId="0" applyFont="1" applyAlignment="1">
      <alignment vertical="top"/>
    </xf>
    <xf numFmtId="49" fontId="30" fillId="0" borderId="12" xfId="15" applyNumberFormat="1" applyFont="1" applyBorder="1" applyAlignment="1">
      <alignment horizontal="center" vertical="center"/>
    </xf>
    <xf numFmtId="0" fontId="31" fillId="0" borderId="12" xfId="15" applyFont="1" applyBorder="1" applyAlignment="1">
      <alignment vertical="center"/>
    </xf>
    <xf numFmtId="0" fontId="31" fillId="0" borderId="17" xfId="15"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0" fillId="0" borderId="0" xfId="0" applyAlignment="1">
      <alignment vertical="center"/>
    </xf>
    <xf numFmtId="49" fontId="30" fillId="0" borderId="0" xfId="15" applyNumberFormat="1" applyFont="1" applyAlignment="1">
      <alignment horizontal="center" vertical="center"/>
    </xf>
    <xf numFmtId="0" fontId="31" fillId="0" borderId="0" xfId="15" applyFont="1" applyAlignment="1">
      <alignment vertical="center"/>
    </xf>
    <xf numFmtId="0" fontId="31" fillId="0" borderId="23" xfId="15"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3" xfId="0" applyFont="1" applyBorder="1" applyAlignment="1">
      <alignment horizontal="center" vertical="center"/>
    </xf>
    <xf numFmtId="0" fontId="5" fillId="0" borderId="26" xfId="0" applyFont="1" applyBorder="1" applyAlignment="1">
      <alignment horizontal="center" vertical="center"/>
    </xf>
    <xf numFmtId="167" fontId="5" fillId="0" borderId="5" xfId="0" applyNumberFormat="1" applyFont="1" applyBorder="1" applyAlignment="1">
      <alignment horizontal="center" vertical="center"/>
    </xf>
    <xf numFmtId="167" fontId="5" fillId="0" borderId="0" xfId="0" applyNumberFormat="1" applyFont="1" applyAlignment="1">
      <alignment horizontal="center" vertical="center"/>
    </xf>
    <xf numFmtId="0" fontId="9" fillId="0" borderId="0" xfId="0" applyFont="1" applyAlignment="1">
      <alignment horizontal="center" vertical="center" wrapText="1"/>
    </xf>
    <xf numFmtId="0" fontId="31" fillId="0" borderId="25" xfId="15" applyFont="1" applyBorder="1" applyAlignment="1">
      <alignment vertical="center"/>
    </xf>
    <xf numFmtId="168" fontId="5" fillId="0" borderId="0" xfId="0" applyNumberFormat="1" applyFont="1" applyAlignment="1">
      <alignment horizontal="center" vertical="center"/>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169" fontId="5" fillId="0" borderId="0" xfId="0" applyNumberFormat="1" applyFont="1" applyAlignment="1">
      <alignment horizontal="center" vertical="center"/>
    </xf>
    <xf numFmtId="168" fontId="5" fillId="0" borderId="25" xfId="0" applyNumberFormat="1" applyFont="1" applyBorder="1" applyAlignment="1">
      <alignment horizontal="center" vertical="center"/>
    </xf>
    <xf numFmtId="168" fontId="5" fillId="0" borderId="26" xfId="0" applyNumberFormat="1" applyFont="1" applyBorder="1" applyAlignment="1">
      <alignment horizontal="center" vertical="center"/>
    </xf>
    <xf numFmtId="168" fontId="5" fillId="0" borderId="5" xfId="0" applyNumberFormat="1" applyFont="1" applyBorder="1" applyAlignment="1">
      <alignment horizontal="center" vertical="center"/>
    </xf>
    <xf numFmtId="169" fontId="5" fillId="0" borderId="25" xfId="0" applyNumberFormat="1" applyFont="1" applyBorder="1" applyAlignment="1">
      <alignment horizontal="center" vertical="center"/>
    </xf>
    <xf numFmtId="169" fontId="5" fillId="0" borderId="26" xfId="0" applyNumberFormat="1" applyFont="1" applyBorder="1" applyAlignment="1">
      <alignment horizontal="center" vertical="center"/>
    </xf>
    <xf numFmtId="167" fontId="9" fillId="0" borderId="0" xfId="0" applyNumberFormat="1" applyFont="1" applyAlignment="1">
      <alignment horizontal="center" vertical="center" wrapText="1"/>
    </xf>
    <xf numFmtId="169" fontId="5" fillId="0" borderId="5" xfId="0" applyNumberFormat="1" applyFont="1" applyBorder="1" applyAlignment="1">
      <alignment horizontal="center" vertical="center"/>
    </xf>
    <xf numFmtId="3" fontId="0" fillId="0" borderId="0" xfId="0" applyNumberFormat="1" applyAlignment="1">
      <alignment vertical="center"/>
    </xf>
    <xf numFmtId="0" fontId="31" fillId="0" borderId="19" xfId="15" applyFont="1" applyBorder="1" applyAlignment="1">
      <alignment vertical="center"/>
    </xf>
    <xf numFmtId="0" fontId="31" fillId="0" borderId="27" xfId="15"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8" xfId="0" applyFont="1" applyBorder="1" applyAlignment="1">
      <alignment horizontal="center" vertical="center"/>
    </xf>
    <xf numFmtId="168" fontId="5" fillId="0" borderId="19" xfId="0" applyNumberFormat="1" applyFont="1" applyBorder="1" applyAlignment="1">
      <alignment horizontal="center" vertical="center"/>
    </xf>
    <xf numFmtId="0" fontId="5" fillId="0" borderId="29" xfId="0" applyFont="1" applyBorder="1" applyAlignment="1">
      <alignment horizontal="center" vertical="center"/>
    </xf>
    <xf numFmtId="0" fontId="5" fillId="0" borderId="27" xfId="0" applyFont="1" applyBorder="1" applyAlignment="1">
      <alignment horizontal="center" vertical="center"/>
    </xf>
    <xf numFmtId="0" fontId="5" fillId="0" borderId="30" xfId="0" applyFont="1" applyBorder="1" applyAlignment="1">
      <alignment horizontal="center" vertical="center"/>
    </xf>
    <xf numFmtId="164" fontId="3"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0" fillId="0" borderId="0" xfId="0" applyAlignment="1">
      <alignment horizontal="center" vertical="center"/>
    </xf>
    <xf numFmtId="164" fontId="14" fillId="10" borderId="0" xfId="0" applyNumberFormat="1" applyFont="1" applyFill="1" applyAlignment="1">
      <alignment vertical="center"/>
    </xf>
    <xf numFmtId="164" fontId="3" fillId="0" borderId="0" xfId="0" applyNumberFormat="1" applyFont="1" applyAlignment="1">
      <alignment horizontal="center" vertical="center"/>
    </xf>
    <xf numFmtId="164" fontId="19" fillId="0" borderId="0" xfId="0" applyNumberFormat="1" applyFont="1" applyAlignment="1">
      <alignment vertical="center" wrapText="1"/>
    </xf>
    <xf numFmtId="0" fontId="13" fillId="0" borderId="0" xfId="0" applyFont="1" applyAlignment="1">
      <alignment horizontal="center" vertical="center"/>
    </xf>
    <xf numFmtId="0" fontId="19" fillId="0" borderId="0" xfId="0" applyFont="1" applyAlignment="1">
      <alignment horizontal="center" vertical="top" wrapText="1"/>
    </xf>
    <xf numFmtId="0" fontId="6" fillId="0" borderId="0" xfId="0" applyFont="1"/>
    <xf numFmtId="0" fontId="30" fillId="0" borderId="0" xfId="15" applyFont="1"/>
    <xf numFmtId="0" fontId="3" fillId="0" borderId="0" xfId="0" applyFont="1" applyAlignment="1">
      <alignment horizontal="center" vertical="center" wrapText="1"/>
    </xf>
    <xf numFmtId="0" fontId="35" fillId="0" borderId="0" xfId="15" applyFont="1" applyAlignment="1">
      <alignment horizontal="center"/>
    </xf>
    <xf numFmtId="0" fontId="31" fillId="0" borderId="0" xfId="15" applyFont="1" applyAlignment="1">
      <alignment horizontal="center" vertical="center" wrapText="1"/>
    </xf>
    <xf numFmtId="0" fontId="35" fillId="0" borderId="0" xfId="15" applyFont="1" applyAlignment="1">
      <alignment horizontal="center" vertical="center"/>
    </xf>
    <xf numFmtId="0" fontId="35" fillId="0" borderId="0" xfId="15" applyFont="1" applyAlignment="1">
      <alignment horizontal="center" vertical="center" wrapText="1"/>
    </xf>
    <xf numFmtId="0" fontId="31" fillId="0" borderId="0" xfId="15" applyFont="1" applyAlignment="1">
      <alignment horizontal="center" vertical="center"/>
    </xf>
    <xf numFmtId="0" fontId="30" fillId="0" borderId="0" xfId="15" applyFont="1" applyAlignment="1">
      <alignment wrapText="1"/>
    </xf>
    <xf numFmtId="0" fontId="31" fillId="0" borderId="0" xfId="0" applyFont="1" applyAlignment="1">
      <alignment horizontal="center" vertical="center" wrapText="1"/>
    </xf>
    <xf numFmtId="0" fontId="30" fillId="0" borderId="0" xfId="15" applyFont="1" applyAlignment="1">
      <alignment vertical="center"/>
    </xf>
    <xf numFmtId="0" fontId="35" fillId="0" borderId="0" xfId="15" applyFont="1" applyAlignment="1">
      <alignment horizontal="center" wrapText="1"/>
    </xf>
    <xf numFmtId="0" fontId="18" fillId="0" borderId="0" xfId="0" applyFont="1" applyAlignment="1">
      <alignment horizontal="left"/>
    </xf>
    <xf numFmtId="0" fontId="24" fillId="0" borderId="0" xfId="16" applyFont="1"/>
    <xf numFmtId="0" fontId="7" fillId="0" borderId="0" xfId="16"/>
    <xf numFmtId="0" fontId="45" fillId="0" borderId="0" xfId="16" applyFont="1"/>
    <xf numFmtId="0" fontId="28" fillId="11" borderId="0" xfId="16" applyFont="1" applyFill="1" applyAlignment="1">
      <alignment horizontal="center"/>
    </xf>
    <xf numFmtId="0" fontId="28" fillId="11" borderId="0" xfId="16" applyFont="1" applyFill="1"/>
    <xf numFmtId="0" fontId="29" fillId="11" borderId="0" xfId="16" applyFont="1" applyFill="1"/>
    <xf numFmtId="0" fontId="47" fillId="0" borderId="0" xfId="16" applyFont="1"/>
    <xf numFmtId="0" fontId="46" fillId="0" borderId="0" xfId="16" applyFont="1"/>
    <xf numFmtId="0" fontId="26" fillId="0" borderId="23" xfId="16" applyFont="1" applyBorder="1"/>
    <xf numFmtId="0" fontId="26" fillId="0" borderId="0" xfId="16" applyFont="1"/>
    <xf numFmtId="0" fontId="21" fillId="0" borderId="0" xfId="16" applyFont="1"/>
    <xf numFmtId="3" fontId="26" fillId="0" borderId="0" xfId="16" applyNumberFormat="1" applyFont="1"/>
    <xf numFmtId="0" fontId="25" fillId="0" borderId="23" xfId="16" applyFont="1" applyBorder="1"/>
    <xf numFmtId="0" fontId="25" fillId="0" borderId="0" xfId="16" applyFont="1"/>
    <xf numFmtId="3" fontId="21" fillId="0" borderId="0" xfId="16" applyNumberFormat="1" applyFont="1"/>
    <xf numFmtId="0" fontId="25" fillId="12" borderId="0" xfId="16" applyFont="1" applyFill="1"/>
    <xf numFmtId="3" fontId="21" fillId="12" borderId="0" xfId="16" applyNumberFormat="1" applyFont="1" applyFill="1"/>
    <xf numFmtId="0" fontId="21" fillId="12" borderId="0" xfId="16" applyFont="1" applyFill="1"/>
    <xf numFmtId="3" fontId="25" fillId="0" borderId="0" xfId="16" applyNumberFormat="1" applyFont="1"/>
    <xf numFmtId="10" fontId="25" fillId="0" borderId="0" xfId="16" applyNumberFormat="1" applyFont="1"/>
    <xf numFmtId="171" fontId="30" fillId="0" borderId="0" xfId="16" applyNumberFormat="1" applyFont="1" applyAlignment="1">
      <alignment horizontal="center"/>
    </xf>
    <xf numFmtId="0" fontId="25" fillId="0" borderId="0" xfId="16" applyFont="1" applyAlignment="1">
      <alignment horizontal="center"/>
    </xf>
    <xf numFmtId="171" fontId="66" fillId="0" borderId="0" xfId="16" applyNumberFormat="1" applyFont="1" applyAlignment="1">
      <alignment horizontal="center"/>
    </xf>
    <xf numFmtId="3" fontId="67" fillId="0" borderId="0" xfId="16" applyNumberFormat="1" applyFont="1"/>
    <xf numFmtId="0" fontId="67" fillId="0" borderId="0" xfId="16" applyFont="1"/>
    <xf numFmtId="3" fontId="68" fillId="0" borderId="0" xfId="16" applyNumberFormat="1" applyFont="1"/>
    <xf numFmtId="0" fontId="21" fillId="0" borderId="23" xfId="16" applyFont="1" applyBorder="1"/>
    <xf numFmtId="0" fontId="30" fillId="0" borderId="0" xfId="16" applyFont="1"/>
    <xf numFmtId="0" fontId="26" fillId="0" borderId="0" xfId="15" applyFont="1"/>
    <xf numFmtId="0" fontId="25" fillId="0" borderId="0" xfId="15" applyFont="1"/>
    <xf numFmtId="3" fontId="21" fillId="0" borderId="0" xfId="15" applyNumberFormat="1" applyFont="1"/>
    <xf numFmtId="0" fontId="27" fillId="0" borderId="23" xfId="15" applyFont="1" applyBorder="1"/>
    <xf numFmtId="0" fontId="27" fillId="0" borderId="0" xfId="15" applyFont="1"/>
    <xf numFmtId="0" fontId="21" fillId="0" borderId="0" xfId="15" applyFont="1"/>
    <xf numFmtId="3" fontId="26" fillId="0" borderId="0" xfId="15" applyNumberFormat="1" applyFont="1"/>
    <xf numFmtId="171" fontId="25" fillId="0" borderId="0" xfId="15" applyNumberFormat="1" applyFont="1"/>
    <xf numFmtId="0" fontId="21" fillId="0" borderId="0" xfId="16" applyFont="1" applyAlignment="1">
      <alignment wrapText="1"/>
    </xf>
    <xf numFmtId="49" fontId="35" fillId="0" borderId="0" xfId="15" applyNumberFormat="1" applyFont="1" applyAlignment="1">
      <alignment horizontal="center"/>
    </xf>
    <xf numFmtId="0" fontId="31" fillId="0" borderId="0" xfId="15" applyFont="1"/>
    <xf numFmtId="3" fontId="34" fillId="0" borderId="0" xfId="0" applyNumberFormat="1" applyFont="1"/>
    <xf numFmtId="43" fontId="5" fillId="0" borderId="8" xfId="0" applyNumberFormat="1" applyFont="1" applyBorder="1"/>
    <xf numFmtId="49" fontId="30" fillId="0" borderId="0" xfId="15" applyNumberFormat="1" applyFont="1" applyAlignment="1">
      <alignment horizontal="center"/>
    </xf>
    <xf numFmtId="0" fontId="16" fillId="0" borderId="0" xfId="15" applyFont="1"/>
    <xf numFmtId="0" fontId="34" fillId="0" borderId="0" xfId="0" applyFont="1"/>
    <xf numFmtId="3" fontId="5" fillId="0" borderId="8" xfId="0" applyNumberFormat="1" applyFont="1" applyBorder="1"/>
    <xf numFmtId="166" fontId="0" fillId="0" borderId="5" xfId="0" applyNumberFormat="1" applyBorder="1" applyAlignment="1">
      <alignment horizontal="center"/>
    </xf>
    <xf numFmtId="166" fontId="0" fillId="0" borderId="8" xfId="0" applyNumberFormat="1" applyBorder="1" applyAlignment="1">
      <alignment horizontal="center"/>
    </xf>
    <xf numFmtId="3" fontId="18" fillId="0" borderId="5" xfId="0" applyNumberFormat="1" applyFont="1" applyBorder="1" applyAlignment="1">
      <alignment horizontal="left" wrapText="1"/>
    </xf>
    <xf numFmtId="166" fontId="9" fillId="0" borderId="8" xfId="0" applyNumberFormat="1" applyFont="1" applyBorder="1" applyAlignment="1">
      <alignment horizontal="center"/>
    </xf>
    <xf numFmtId="0" fontId="24" fillId="0" borderId="25" xfId="16" applyFont="1" applyBorder="1"/>
    <xf numFmtId="3" fontId="26" fillId="0" borderId="14" xfId="16" applyNumberFormat="1" applyFont="1" applyBorder="1"/>
    <xf numFmtId="3" fontId="26" fillId="0" borderId="25" xfId="16" applyNumberFormat="1" applyFont="1" applyBorder="1"/>
    <xf numFmtId="0" fontId="21" fillId="12" borderId="25" xfId="16" applyFont="1" applyFill="1" applyBorder="1"/>
    <xf numFmtId="170" fontId="30" fillId="13" borderId="0" xfId="16" applyNumberFormat="1" applyFont="1" applyFill="1" applyAlignment="1">
      <alignment horizontal="center" wrapText="1"/>
    </xf>
    <xf numFmtId="0" fontId="16" fillId="0" borderId="0" xfId="16" applyFont="1" applyAlignment="1">
      <alignment wrapText="1"/>
    </xf>
    <xf numFmtId="170" fontId="45" fillId="0" borderId="0" xfId="16" applyNumberFormat="1" applyFont="1"/>
    <xf numFmtId="0" fontId="26" fillId="14" borderId="23" xfId="16" applyFont="1" applyFill="1" applyBorder="1"/>
    <xf numFmtId="170" fontId="25" fillId="0" borderId="0" xfId="15" applyNumberFormat="1" applyFont="1"/>
    <xf numFmtId="0" fontId="25" fillId="7" borderId="0" xfId="16" applyFont="1" applyFill="1"/>
    <xf numFmtId="170" fontId="25" fillId="0" borderId="14" xfId="16" applyNumberFormat="1" applyFont="1" applyBorder="1" applyAlignment="1">
      <alignment horizontal="center"/>
    </xf>
    <xf numFmtId="10" fontId="25" fillId="0" borderId="14" xfId="16" applyNumberFormat="1" applyFont="1" applyBorder="1" applyAlignment="1">
      <alignment horizontal="center"/>
    </xf>
    <xf numFmtId="3" fontId="26" fillId="0" borderId="25" xfId="15" applyNumberFormat="1" applyFont="1" applyBorder="1"/>
    <xf numFmtId="0" fontId="30" fillId="13" borderId="25" xfId="16" applyFont="1" applyFill="1" applyBorder="1" applyAlignment="1">
      <alignment wrapText="1"/>
    </xf>
    <xf numFmtId="0" fontId="69" fillId="0" borderId="0" xfId="0" applyFont="1" applyAlignment="1">
      <alignment vertical="center"/>
    </xf>
    <xf numFmtId="49" fontId="30" fillId="10" borderId="19" xfId="15" applyNumberFormat="1" applyFont="1" applyFill="1" applyBorder="1" applyAlignment="1">
      <alignment horizontal="center" vertical="center"/>
    </xf>
    <xf numFmtId="169" fontId="5" fillId="0" borderId="23" xfId="0" applyNumberFormat="1" applyFont="1" applyBorder="1" applyAlignment="1">
      <alignment horizontal="center" vertical="center"/>
    </xf>
    <xf numFmtId="168" fontId="5" fillId="0" borderId="23" xfId="0" applyNumberFormat="1" applyFont="1" applyBorder="1" applyAlignment="1">
      <alignment horizontal="center" vertical="center"/>
    </xf>
    <xf numFmtId="0" fontId="70" fillId="0" borderId="0" xfId="0" applyFont="1" applyAlignment="1">
      <alignment vertical="center"/>
    </xf>
    <xf numFmtId="0" fontId="71" fillId="0" borderId="0" xfId="0" applyFont="1" applyAlignment="1">
      <alignment vertical="center"/>
    </xf>
    <xf numFmtId="0" fontId="72" fillId="0" borderId="0" xfId="0" applyFont="1" applyAlignment="1">
      <alignment vertical="center"/>
    </xf>
    <xf numFmtId="0" fontId="73" fillId="0" borderId="0" xfId="0" applyFont="1"/>
    <xf numFmtId="0" fontId="31" fillId="0" borderId="0" xfId="15" applyFont="1" applyAlignment="1">
      <alignment wrapText="1"/>
    </xf>
    <xf numFmtId="38" fontId="0" fillId="0" borderId="0" xfId="0" applyNumberFormat="1"/>
    <xf numFmtId="0" fontId="49" fillId="0" borderId="0" xfId="16" applyFont="1"/>
    <xf numFmtId="0" fontId="50" fillId="0" borderId="0" xfId="16" applyFont="1"/>
    <xf numFmtId="3" fontId="51" fillId="0" borderId="0" xfId="16" applyNumberFormat="1" applyFont="1"/>
    <xf numFmtId="0" fontId="51" fillId="0" borderId="0" xfId="16" applyFont="1"/>
    <xf numFmtId="0" fontId="74" fillId="0" borderId="0" xfId="16" applyFont="1"/>
    <xf numFmtId="40" fontId="17" fillId="0" borderId="0" xfId="20" applyNumberFormat="1" applyFont="1"/>
    <xf numFmtId="3" fontId="5" fillId="0" borderId="8" xfId="0" applyNumberFormat="1" applyFont="1" applyBorder="1" applyAlignment="1">
      <alignment vertical="center"/>
    </xf>
    <xf numFmtId="166" fontId="9" fillId="0" borderId="0" xfId="0" applyNumberFormat="1" applyFont="1" applyAlignment="1">
      <alignment horizontal="center"/>
    </xf>
    <xf numFmtId="49" fontId="19" fillId="0" borderId="0" xfId="15" applyNumberFormat="1" applyFont="1" applyAlignment="1">
      <alignment horizontal="left" vertical="top" wrapText="1"/>
    </xf>
    <xf numFmtId="166" fontId="43" fillId="0" borderId="8" xfId="0" applyNumberFormat="1" applyFont="1" applyBorder="1" applyAlignment="1">
      <alignment horizontal="center" vertical="top" wrapText="1"/>
    </xf>
    <xf numFmtId="166" fontId="43" fillId="0" borderId="5" xfId="0" applyNumberFormat="1" applyFont="1" applyBorder="1" applyAlignment="1">
      <alignment horizontal="center" vertical="top" wrapText="1"/>
    </xf>
    <xf numFmtId="0" fontId="5" fillId="0" borderId="0" xfId="0" applyFont="1" applyAlignment="1">
      <alignment vertical="top" wrapText="1"/>
    </xf>
    <xf numFmtId="0" fontId="35" fillId="0" borderId="0" xfId="0" applyFont="1" applyAlignment="1">
      <alignment horizontal="center" vertical="center"/>
    </xf>
    <xf numFmtId="0" fontId="35" fillId="0" borderId="0" xfId="0" applyFont="1" applyAlignment="1">
      <alignment vertical="center"/>
    </xf>
    <xf numFmtId="0" fontId="69" fillId="0" borderId="0" xfId="0" applyFont="1" applyAlignment="1">
      <alignment horizontal="center" vertical="center"/>
    </xf>
    <xf numFmtId="0" fontId="17" fillId="0" borderId="0" xfId="15" applyFont="1"/>
    <xf numFmtId="40" fontId="17" fillId="0" borderId="0" xfId="15" applyNumberFormat="1" applyFont="1"/>
    <xf numFmtId="38" fontId="17" fillId="0" borderId="0" xfId="15" applyNumberFormat="1" applyFont="1"/>
    <xf numFmtId="40" fontId="75" fillId="0" borderId="0" xfId="15" applyNumberFormat="1" applyFont="1"/>
    <xf numFmtId="0" fontId="41" fillId="0" borderId="0" xfId="15" applyFont="1"/>
    <xf numFmtId="0" fontId="42" fillId="0" borderId="0" xfId="15" applyFont="1"/>
    <xf numFmtId="0" fontId="8" fillId="0" borderId="0" xfId="15" applyFont="1"/>
    <xf numFmtId="40" fontId="8" fillId="0" borderId="0" xfId="15" applyNumberFormat="1" applyFont="1"/>
    <xf numFmtId="0" fontId="36" fillId="0" borderId="0" xfId="15" applyFont="1"/>
    <xf numFmtId="40" fontId="36" fillId="0" borderId="0" xfId="15" applyNumberFormat="1" applyFont="1"/>
    <xf numFmtId="40" fontId="7" fillId="0" borderId="0" xfId="15" applyNumberFormat="1"/>
    <xf numFmtId="0" fontId="45" fillId="0" borderId="0" xfId="15" applyFont="1"/>
    <xf numFmtId="40" fontId="76" fillId="15" borderId="0" xfId="15" applyNumberFormat="1" applyFont="1" applyFill="1"/>
    <xf numFmtId="40" fontId="76" fillId="11" borderId="1" xfId="15" applyNumberFormat="1" applyFont="1" applyFill="1" applyBorder="1"/>
    <xf numFmtId="40" fontId="76" fillId="11" borderId="2" xfId="15" applyNumberFormat="1" applyFont="1" applyFill="1" applyBorder="1"/>
    <xf numFmtId="40" fontId="76" fillId="11" borderId="3" xfId="15" applyNumberFormat="1" applyFont="1" applyFill="1" applyBorder="1"/>
    <xf numFmtId="40" fontId="17" fillId="0" borderId="14" xfId="15" applyNumberFormat="1" applyFont="1" applyBorder="1"/>
    <xf numFmtId="40" fontId="77" fillId="0" borderId="0" xfId="15" applyNumberFormat="1" applyFont="1"/>
    <xf numFmtId="3" fontId="30" fillId="0" borderId="0" xfId="16" applyNumberFormat="1" applyFont="1"/>
    <xf numFmtId="0" fontId="35" fillId="0" borderId="0" xfId="16" applyFont="1"/>
    <xf numFmtId="0" fontId="8" fillId="14" borderId="14" xfId="15" applyFont="1" applyFill="1" applyBorder="1" applyAlignment="1">
      <alignment wrapText="1"/>
    </xf>
    <xf numFmtId="0" fontId="17" fillId="0" borderId="0" xfId="6" applyFont="1"/>
    <xf numFmtId="0" fontId="54" fillId="0" borderId="0" xfId="6"/>
    <xf numFmtId="40" fontId="17" fillId="0" borderId="0" xfId="6" applyNumberFormat="1" applyFont="1"/>
    <xf numFmtId="40" fontId="75" fillId="0" borderId="0" xfId="6" applyNumberFormat="1" applyFont="1"/>
    <xf numFmtId="0" fontId="41" fillId="0" borderId="0" xfId="6" applyFont="1"/>
    <xf numFmtId="0" fontId="8" fillId="0" borderId="0" xfId="6" applyFont="1"/>
    <xf numFmtId="40" fontId="8" fillId="0" borderId="0" xfId="6" applyNumberFormat="1" applyFont="1"/>
    <xf numFmtId="0" fontId="36" fillId="0" borderId="0" xfId="6" applyFont="1"/>
    <xf numFmtId="0" fontId="75" fillId="0" borderId="0" xfId="6" applyFont="1"/>
    <xf numFmtId="0" fontId="55" fillId="0" borderId="0" xfId="0" applyFont="1"/>
    <xf numFmtId="49" fontId="63" fillId="16" borderId="0" xfId="15" applyNumberFormat="1" applyFont="1" applyFill="1" applyAlignment="1">
      <alignment horizontal="center"/>
    </xf>
    <xf numFmtId="164" fontId="64" fillId="16" borderId="0" xfId="0" applyNumberFormat="1" applyFont="1" applyFill="1" applyAlignment="1">
      <alignment horizontal="center"/>
    </xf>
    <xf numFmtId="0" fontId="8" fillId="0" borderId="31" xfId="6" applyFont="1" applyBorder="1"/>
    <xf numFmtId="40" fontId="8" fillId="0" borderId="31" xfId="6" applyNumberFormat="1" applyFont="1" applyBorder="1" applyAlignment="1">
      <alignment horizontal="center" wrapText="1"/>
    </xf>
    <xf numFmtId="0" fontId="8" fillId="0" borderId="31" xfId="6" applyFont="1" applyBorder="1" applyAlignment="1">
      <alignment horizontal="center" wrapText="1"/>
    </xf>
    <xf numFmtId="3" fontId="78" fillId="0" borderId="0" xfId="0" applyNumberFormat="1" applyFont="1" applyAlignment="1">
      <alignment horizontal="center"/>
    </xf>
    <xf numFmtId="3" fontId="45" fillId="0" borderId="0" xfId="16" applyNumberFormat="1" applyFont="1"/>
    <xf numFmtId="170" fontId="25" fillId="0" borderId="0" xfId="16" applyNumberFormat="1" applyFont="1" applyAlignment="1">
      <alignment horizontal="center"/>
    </xf>
    <xf numFmtId="10" fontId="25" fillId="0" borderId="25" xfId="16" applyNumberFormat="1" applyFont="1" applyBorder="1" applyAlignment="1">
      <alignment horizontal="center"/>
    </xf>
    <xf numFmtId="170" fontId="25" fillId="0" borderId="0" xfId="16" applyNumberFormat="1" applyFont="1" applyAlignment="1">
      <alignment horizontal="left"/>
    </xf>
    <xf numFmtId="2" fontId="79" fillId="0" borderId="32" xfId="15" applyNumberFormat="1" applyFont="1" applyBorder="1"/>
    <xf numFmtId="170" fontId="25" fillId="0" borderId="0" xfId="16" applyNumberFormat="1" applyFont="1" applyAlignment="1">
      <alignment horizontal="right"/>
    </xf>
    <xf numFmtId="38" fontId="80" fillId="0" borderId="0" xfId="15" applyNumberFormat="1" applyFont="1"/>
    <xf numFmtId="2" fontId="79" fillId="0" borderId="0" xfId="15" applyNumberFormat="1" applyFont="1"/>
    <xf numFmtId="38" fontId="80" fillId="0" borderId="32" xfId="15" applyNumberFormat="1" applyFont="1" applyBorder="1"/>
    <xf numFmtId="38" fontId="80" fillId="0" borderId="31" xfId="15" applyNumberFormat="1" applyFont="1" applyBorder="1"/>
    <xf numFmtId="170" fontId="7" fillId="0" borderId="0" xfId="16" applyNumberFormat="1"/>
    <xf numFmtId="40" fontId="17" fillId="0" borderId="0" xfId="7" applyNumberFormat="1" applyFont="1"/>
    <xf numFmtId="0" fontId="17" fillId="0" borderId="0" xfId="7" applyFont="1"/>
    <xf numFmtId="166" fontId="78" fillId="0" borderId="0" xfId="0" applyNumberFormat="1" applyFont="1" applyAlignment="1">
      <alignment horizontal="center"/>
    </xf>
    <xf numFmtId="170" fontId="25" fillId="17" borderId="0" xfId="16" applyNumberFormat="1" applyFont="1" applyFill="1" applyAlignment="1">
      <alignment horizontal="right"/>
    </xf>
    <xf numFmtId="170" fontId="25" fillId="0" borderId="23" xfId="16" applyNumberFormat="1" applyFont="1" applyBorder="1" applyAlignment="1">
      <alignment horizontal="center"/>
    </xf>
    <xf numFmtId="0" fontId="25" fillId="12" borderId="19" xfId="16" applyFont="1" applyFill="1" applyBorder="1"/>
    <xf numFmtId="3" fontId="21" fillId="12" borderId="19" xfId="16" applyNumberFormat="1" applyFont="1" applyFill="1" applyBorder="1"/>
    <xf numFmtId="0" fontId="21" fillId="12" borderId="19" xfId="16" applyFont="1" applyFill="1" applyBorder="1"/>
    <xf numFmtId="0" fontId="21" fillId="12" borderId="29" xfId="16" applyFont="1" applyFill="1" applyBorder="1"/>
    <xf numFmtId="170" fontId="25" fillId="17" borderId="32" xfId="16" applyNumberFormat="1" applyFont="1" applyFill="1" applyBorder="1"/>
    <xf numFmtId="170" fontId="30" fillId="17" borderId="32" xfId="16" applyNumberFormat="1" applyFont="1" applyFill="1" applyBorder="1"/>
    <xf numFmtId="170" fontId="25" fillId="0" borderId="16" xfId="16" applyNumberFormat="1" applyFont="1" applyBorder="1" applyAlignment="1">
      <alignment horizontal="right"/>
    </xf>
    <xf numFmtId="170" fontId="25" fillId="0" borderId="26" xfId="16" applyNumberFormat="1" applyFont="1" applyBorder="1" applyAlignment="1">
      <alignment horizontal="right"/>
    </xf>
    <xf numFmtId="170" fontId="25" fillId="0" borderId="33" xfId="16" applyNumberFormat="1" applyFont="1" applyBorder="1" applyAlignment="1">
      <alignment horizontal="right"/>
    </xf>
    <xf numFmtId="170" fontId="25" fillId="18" borderId="30" xfId="16" applyNumberFormat="1" applyFont="1" applyFill="1" applyBorder="1" applyAlignment="1">
      <alignment horizontal="right"/>
    </xf>
    <xf numFmtId="170" fontId="25" fillId="18" borderId="14" xfId="16" applyNumberFormat="1" applyFont="1" applyFill="1" applyBorder="1" applyAlignment="1">
      <alignment horizontal="right"/>
    </xf>
    <xf numFmtId="170" fontId="35" fillId="0" borderId="0" xfId="16" applyNumberFormat="1" applyFont="1" applyAlignment="1">
      <alignment horizontal="left"/>
    </xf>
    <xf numFmtId="172" fontId="45" fillId="0" borderId="0" xfId="16" applyNumberFormat="1" applyFont="1"/>
    <xf numFmtId="0" fontId="25" fillId="18" borderId="0" xfId="16" applyFont="1" applyFill="1" applyAlignment="1">
      <alignment horizontal="center"/>
    </xf>
    <xf numFmtId="0" fontId="25" fillId="0" borderId="27" xfId="16" applyFont="1" applyBorder="1"/>
    <xf numFmtId="0" fontId="0" fillId="0" borderId="31" xfId="0" applyBorder="1"/>
    <xf numFmtId="3" fontId="18" fillId="0" borderId="31" xfId="0" applyNumberFormat="1" applyFont="1" applyBorder="1"/>
    <xf numFmtId="3" fontId="56" fillId="0" borderId="31" xfId="0" applyNumberFormat="1" applyFont="1" applyBorder="1" applyAlignment="1">
      <alignment horizontal="center" vertical="center"/>
    </xf>
    <xf numFmtId="3" fontId="56" fillId="0" borderId="0" xfId="0" applyNumberFormat="1" applyFont="1" applyAlignment="1">
      <alignment horizontal="center" vertical="center"/>
    </xf>
    <xf numFmtId="0" fontId="28" fillId="11" borderId="23" xfId="16" applyFont="1" applyFill="1" applyBorder="1" applyAlignment="1">
      <alignment horizontal="center"/>
    </xf>
    <xf numFmtId="0" fontId="28" fillId="11" borderId="25" xfId="16" applyFont="1" applyFill="1" applyBorder="1" applyAlignment="1">
      <alignment horizontal="center"/>
    </xf>
    <xf numFmtId="3" fontId="81" fillId="0" borderId="0" xfId="16" applyNumberFormat="1" applyFont="1"/>
    <xf numFmtId="0" fontId="19" fillId="2" borderId="1" xfId="0" applyFont="1" applyFill="1" applyBorder="1" applyAlignment="1">
      <alignment horizontal="center"/>
    </xf>
    <xf numFmtId="0" fontId="14" fillId="2" borderId="1" xfId="0" applyFont="1" applyFill="1" applyBorder="1"/>
    <xf numFmtId="0" fontId="63" fillId="0" borderId="20" xfId="0" applyFont="1" applyBorder="1" applyAlignment="1">
      <alignment horizontal="center" vertical="top" wrapText="1"/>
    </xf>
    <xf numFmtId="0" fontId="63" fillId="0" borderId="19" xfId="0" applyFont="1" applyBorder="1" applyAlignment="1">
      <alignment horizontal="center" vertical="top" wrapText="1"/>
    </xf>
    <xf numFmtId="0" fontId="63" fillId="0" borderId="28" xfId="0" applyFont="1" applyBorder="1" applyAlignment="1">
      <alignment horizontal="center" vertical="top" wrapText="1"/>
    </xf>
    <xf numFmtId="0" fontId="5" fillId="0" borderId="18" xfId="0" applyFont="1" applyBorder="1" applyAlignment="1">
      <alignment horizontal="center" vertical="center"/>
    </xf>
    <xf numFmtId="0" fontId="5" fillId="0" borderId="34" xfId="0" applyFont="1" applyBorder="1" applyAlignment="1">
      <alignment horizontal="center" vertical="center"/>
    </xf>
    <xf numFmtId="0" fontId="18" fillId="0" borderId="0" xfId="0" applyFont="1" applyAlignment="1">
      <alignment horizontal="center" vertical="center"/>
    </xf>
    <xf numFmtId="0" fontId="35" fillId="0" borderId="0" xfId="15" applyFont="1" applyAlignment="1">
      <alignment vertical="center"/>
    </xf>
    <xf numFmtId="0" fontId="18" fillId="0" borderId="0" xfId="0" applyFont="1" applyAlignment="1">
      <alignment horizontal="center" vertical="center" wrapText="1"/>
    </xf>
    <xf numFmtId="168" fontId="5" fillId="0" borderId="34" xfId="0" applyNumberFormat="1" applyFont="1" applyBorder="1" applyAlignment="1">
      <alignment horizontal="center" vertical="center"/>
    </xf>
    <xf numFmtId="167" fontId="5" fillId="0" borderId="0" xfId="0" applyNumberFormat="1" applyFont="1" applyAlignment="1">
      <alignment horizontal="center" vertical="center" wrapText="1"/>
    </xf>
    <xf numFmtId="169" fontId="5" fillId="0" borderId="34" xfId="0" applyNumberFormat="1" applyFont="1" applyBorder="1" applyAlignment="1">
      <alignment horizontal="center" vertical="center"/>
    </xf>
    <xf numFmtId="0" fontId="6" fillId="0" borderId="5" xfId="0" applyFont="1" applyBorder="1" applyAlignment="1">
      <alignment horizontal="center" vertical="center"/>
    </xf>
    <xf numFmtId="0" fontId="5" fillId="0" borderId="35" xfId="0" applyFont="1" applyBorder="1" applyAlignment="1">
      <alignment horizontal="center" vertical="center"/>
    </xf>
    <xf numFmtId="0" fontId="69" fillId="0" borderId="12" xfId="0" applyFont="1" applyBorder="1" applyAlignment="1">
      <alignment horizontal="center" vertical="center"/>
    </xf>
    <xf numFmtId="0" fontId="69" fillId="0" borderId="2" xfId="0" applyFont="1" applyBorder="1" applyAlignment="1">
      <alignment horizontal="center" vertical="center"/>
    </xf>
    <xf numFmtId="0" fontId="3" fillId="0" borderId="0" xfId="0" applyFont="1" applyAlignment="1">
      <alignment horizontal="center" wrapText="1"/>
    </xf>
    <xf numFmtId="0" fontId="13" fillId="0" borderId="0" xfId="0" applyFont="1" applyAlignment="1">
      <alignment horizontal="center" vertical="center" wrapText="1"/>
    </xf>
    <xf numFmtId="0" fontId="0" fillId="0" borderId="0" xfId="0" applyAlignment="1">
      <alignment wrapText="1"/>
    </xf>
    <xf numFmtId="0" fontId="30" fillId="0" borderId="0" xfId="15" applyFont="1" applyAlignment="1">
      <alignment horizontal="center" vertical="center" wrapText="1"/>
    </xf>
    <xf numFmtId="0" fontId="31" fillId="0" borderId="0" xfId="15" applyFont="1" applyAlignment="1">
      <alignment horizontal="center"/>
    </xf>
    <xf numFmtId="0" fontId="31" fillId="0" borderId="0" xfId="15" applyFont="1" applyAlignment="1">
      <alignment horizontal="center" wrapText="1"/>
    </xf>
    <xf numFmtId="0" fontId="5" fillId="0" borderId="0" xfId="0" applyFont="1" applyAlignment="1">
      <alignment horizontal="center" wrapText="1"/>
    </xf>
    <xf numFmtId="0" fontId="30" fillId="0" borderId="0" xfId="15" applyFont="1" applyAlignment="1">
      <alignment vertical="center" wrapText="1"/>
    </xf>
    <xf numFmtId="0" fontId="16" fillId="0" borderId="0" xfId="15" applyFont="1" applyAlignment="1">
      <alignment vertical="center" wrapText="1"/>
    </xf>
    <xf numFmtId="0" fontId="31" fillId="0" borderId="0" xfId="15" applyFont="1" applyAlignment="1">
      <alignment vertical="center" wrapText="1"/>
    </xf>
    <xf numFmtId="164" fontId="66" fillId="0" borderId="0" xfId="0" applyNumberFormat="1" applyFont="1" applyAlignment="1">
      <alignment wrapText="1"/>
    </xf>
    <xf numFmtId="0" fontId="18" fillId="0" borderId="0" xfId="0" applyFont="1" applyAlignment="1">
      <alignment horizontal="left" wrapText="1"/>
    </xf>
    <xf numFmtId="0" fontId="3" fillId="0" borderId="0" xfId="0" applyFont="1" applyAlignment="1">
      <alignment wrapText="1"/>
    </xf>
    <xf numFmtId="0" fontId="21" fillId="0" borderId="0" xfId="15" applyFont="1" applyAlignment="1">
      <alignment wrapText="1"/>
    </xf>
    <xf numFmtId="0" fontId="6" fillId="17" borderId="0" xfId="0" applyFont="1" applyFill="1"/>
    <xf numFmtId="3" fontId="20" fillId="6" borderId="42" xfId="15" applyNumberFormat="1" applyFont="1" applyFill="1" applyBorder="1" applyAlignment="1">
      <alignment horizontal="center" vertical="top" wrapText="1"/>
    </xf>
    <xf numFmtId="0" fontId="34" fillId="17" borderId="0" xfId="0" applyFont="1" applyFill="1"/>
    <xf numFmtId="6" fontId="82" fillId="17" borderId="0" xfId="0" applyNumberFormat="1" applyFont="1" applyFill="1"/>
    <xf numFmtId="3" fontId="34" fillId="17" borderId="0" xfId="0" applyNumberFormat="1" applyFont="1" applyFill="1"/>
    <xf numFmtId="170" fontId="31" fillId="17" borderId="0" xfId="16" applyNumberFormat="1" applyFont="1" applyFill="1" applyAlignment="1">
      <alignment horizontal="center"/>
    </xf>
    <xf numFmtId="3" fontId="7" fillId="0" borderId="0" xfId="16" applyNumberFormat="1"/>
    <xf numFmtId="170" fontId="25" fillId="17" borderId="14" xfId="16" applyNumberFormat="1" applyFont="1" applyFill="1" applyBorder="1" applyAlignment="1">
      <alignment horizontal="right"/>
    </xf>
    <xf numFmtId="170" fontId="25" fillId="0" borderId="0" xfId="16" applyNumberFormat="1" applyFont="1"/>
    <xf numFmtId="170" fontId="35" fillId="19" borderId="0" xfId="16" applyNumberFormat="1" applyFont="1" applyFill="1" applyAlignment="1">
      <alignment horizontal="center"/>
    </xf>
    <xf numFmtId="170" fontId="25" fillId="20" borderId="14" xfId="16" applyNumberFormat="1" applyFont="1" applyFill="1" applyBorder="1" applyAlignment="1">
      <alignment horizontal="center"/>
    </xf>
    <xf numFmtId="0" fontId="3" fillId="21" borderId="0" xfId="0" applyFont="1" applyFill="1"/>
    <xf numFmtId="3" fontId="18" fillId="21" borderId="0" xfId="0" applyNumberFormat="1" applyFont="1" applyFill="1"/>
    <xf numFmtId="166" fontId="43" fillId="0" borderId="36" xfId="0" applyNumberFormat="1" applyFont="1" applyBorder="1" applyAlignment="1">
      <alignment horizontal="center" vertical="top" wrapText="1"/>
    </xf>
    <xf numFmtId="0" fontId="14" fillId="9" borderId="0" xfId="0" applyFont="1" applyFill="1"/>
    <xf numFmtId="166" fontId="13" fillId="9" borderId="0" xfId="0" applyNumberFormat="1" applyFont="1" applyFill="1" applyAlignment="1">
      <alignment horizontal="center"/>
    </xf>
    <xf numFmtId="166" fontId="11" fillId="9" borderId="0" xfId="0" applyNumberFormat="1" applyFont="1" applyFill="1" applyAlignment="1">
      <alignment horizontal="center"/>
    </xf>
    <xf numFmtId="3" fontId="14" fillId="9" borderId="0" xfId="0" applyNumberFormat="1" applyFont="1" applyFill="1"/>
    <xf numFmtId="3" fontId="83" fillId="0" borderId="0" xfId="0" applyNumberFormat="1" applyFont="1"/>
    <xf numFmtId="0" fontId="8" fillId="0" borderId="0" xfId="33" applyFont="1"/>
    <xf numFmtId="0" fontId="8" fillId="0" borderId="0" xfId="9" applyFont="1"/>
    <xf numFmtId="0" fontId="17" fillId="0" borderId="0" xfId="9" applyFont="1"/>
    <xf numFmtId="40" fontId="17" fillId="0" borderId="0" xfId="9" applyNumberFormat="1" applyFont="1"/>
    <xf numFmtId="0" fontId="17" fillId="0" borderId="0" xfId="33" applyFont="1"/>
    <xf numFmtId="173" fontId="17" fillId="0" borderId="0" xfId="9" applyNumberFormat="1" applyFont="1"/>
    <xf numFmtId="0" fontId="7" fillId="0" borderId="0" xfId="33"/>
    <xf numFmtId="40" fontId="17" fillId="0" borderId="0" xfId="33" applyNumberFormat="1" applyFont="1"/>
    <xf numFmtId="0" fontId="17" fillId="0" borderId="17" xfId="33" applyFont="1" applyBorder="1"/>
    <xf numFmtId="40" fontId="17" fillId="0" borderId="12" xfId="33" applyNumberFormat="1" applyFont="1" applyBorder="1"/>
    <xf numFmtId="38" fontId="17" fillId="0" borderId="12" xfId="33" applyNumberFormat="1" applyFont="1" applyBorder="1"/>
    <xf numFmtId="40" fontId="17" fillId="0" borderId="22" xfId="7" applyNumberFormat="1" applyFont="1" applyBorder="1"/>
    <xf numFmtId="38" fontId="17" fillId="0" borderId="0" xfId="7" applyNumberFormat="1" applyFont="1"/>
    <xf numFmtId="0" fontId="7" fillId="0" borderId="0" xfId="7"/>
    <xf numFmtId="0" fontId="17" fillId="0" borderId="37" xfId="33" applyFont="1" applyBorder="1"/>
    <xf numFmtId="40" fontId="17" fillId="0" borderId="38" xfId="33" applyNumberFormat="1" applyFont="1" applyBorder="1"/>
    <xf numFmtId="38" fontId="17" fillId="0" borderId="38" xfId="33" applyNumberFormat="1" applyFont="1" applyBorder="1"/>
    <xf numFmtId="40" fontId="17" fillId="0" borderId="39" xfId="7" applyNumberFormat="1" applyFont="1" applyBorder="1"/>
    <xf numFmtId="0" fontId="8" fillId="0" borderId="27" xfId="33" applyFont="1" applyBorder="1"/>
    <xf numFmtId="40" fontId="17" fillId="0" borderId="19" xfId="33" applyNumberFormat="1" applyFont="1" applyBorder="1"/>
    <xf numFmtId="38" fontId="17" fillId="0" borderId="19" xfId="33" applyNumberFormat="1" applyFont="1" applyBorder="1"/>
    <xf numFmtId="40" fontId="17" fillId="0" borderId="29" xfId="7" applyNumberFormat="1" applyFont="1" applyBorder="1"/>
    <xf numFmtId="0" fontId="8" fillId="22" borderId="0" xfId="33" applyFont="1" applyFill="1"/>
    <xf numFmtId="40" fontId="8" fillId="22" borderId="0" xfId="33" applyNumberFormat="1" applyFont="1" applyFill="1"/>
    <xf numFmtId="38" fontId="8" fillId="22" borderId="0" xfId="33" applyNumberFormat="1" applyFont="1" applyFill="1"/>
    <xf numFmtId="40" fontId="8" fillId="22" borderId="0" xfId="7" applyNumberFormat="1" applyFont="1" applyFill="1"/>
    <xf numFmtId="38" fontId="17" fillId="0" borderId="0" xfId="33" applyNumberFormat="1" applyFont="1"/>
    <xf numFmtId="38" fontId="7" fillId="0" borderId="0" xfId="33" applyNumberFormat="1"/>
    <xf numFmtId="0" fontId="8" fillId="0" borderId="31" xfId="9" applyFont="1" applyBorder="1" applyAlignment="1">
      <alignment horizontal="center" wrapText="1"/>
    </xf>
    <xf numFmtId="40" fontId="8" fillId="0" borderId="31" xfId="9" applyNumberFormat="1" applyFont="1" applyBorder="1" applyAlignment="1">
      <alignment horizontal="center"/>
    </xf>
    <xf numFmtId="0" fontId="8" fillId="0" borderId="31" xfId="9" applyFont="1" applyBorder="1" applyAlignment="1">
      <alignment horizontal="center"/>
    </xf>
    <xf numFmtId="0" fontId="8" fillId="0" borderId="40" xfId="9" applyFont="1" applyBorder="1"/>
    <xf numFmtId="40" fontId="8" fillId="0" borderId="14" xfId="15" applyNumberFormat="1" applyFont="1" applyBorder="1"/>
    <xf numFmtId="3" fontId="5" fillId="0" borderId="8" xfId="0" applyNumberFormat="1" applyFont="1" applyBorder="1" applyAlignment="1">
      <alignment horizontal="center" vertical="center"/>
    </xf>
    <xf numFmtId="0" fontId="84" fillId="0" borderId="5" xfId="0" applyFont="1" applyBorder="1" applyAlignment="1">
      <alignment horizontal="center"/>
    </xf>
    <xf numFmtId="0" fontId="84" fillId="0" borderId="8" xfId="0" applyFont="1" applyBorder="1" applyAlignment="1">
      <alignment horizontal="center"/>
    </xf>
    <xf numFmtId="0" fontId="85" fillId="0" borderId="0" xfId="0" applyFont="1"/>
    <xf numFmtId="0" fontId="17" fillId="0" borderId="0" xfId="14" applyFont="1"/>
    <xf numFmtId="40" fontId="17" fillId="0" borderId="0" xfId="14" applyNumberFormat="1" applyFont="1"/>
    <xf numFmtId="38" fontId="17" fillId="0" borderId="0" xfId="14" applyNumberFormat="1" applyFont="1"/>
    <xf numFmtId="40" fontId="75" fillId="0" borderId="0" xfId="14" applyNumberFormat="1" applyFont="1"/>
    <xf numFmtId="40" fontId="86" fillId="0" borderId="0" xfId="14" applyNumberFormat="1" applyFont="1"/>
    <xf numFmtId="0" fontId="17" fillId="0" borderId="0" xfId="14" quotePrefix="1" applyFont="1"/>
    <xf numFmtId="1" fontId="17" fillId="0" borderId="0" xfId="14" applyNumberFormat="1" applyFont="1"/>
    <xf numFmtId="173" fontId="17" fillId="0" borderId="0" xfId="14" applyNumberFormat="1" applyFont="1"/>
    <xf numFmtId="168" fontId="17" fillId="0" borderId="0" xfId="14" applyNumberFormat="1" applyFont="1"/>
    <xf numFmtId="40" fontId="17" fillId="23" borderId="0" xfId="14" applyNumberFormat="1" applyFont="1" applyFill="1"/>
    <xf numFmtId="173" fontId="17" fillId="23" borderId="0" xfId="14" applyNumberFormat="1" applyFont="1" applyFill="1"/>
    <xf numFmtId="38" fontId="17" fillId="23" borderId="0" xfId="14" applyNumberFormat="1" applyFont="1" applyFill="1"/>
    <xf numFmtId="40" fontId="87" fillId="0" borderId="0" xfId="14" applyNumberFormat="1" applyFont="1"/>
    <xf numFmtId="0" fontId="8" fillId="0" borderId="0" xfId="14" applyFont="1"/>
    <xf numFmtId="40" fontId="8" fillId="0" borderId="0" xfId="14" applyNumberFormat="1" applyFont="1"/>
    <xf numFmtId="173" fontId="8" fillId="0" borderId="0" xfId="14" applyNumberFormat="1" applyFont="1"/>
    <xf numFmtId="38" fontId="8" fillId="0" borderId="0" xfId="14" applyNumberFormat="1" applyFont="1"/>
    <xf numFmtId="0" fontId="86" fillId="0" borderId="0" xfId="14" applyFont="1"/>
    <xf numFmtId="38" fontId="86" fillId="0" borderId="0" xfId="14" applyNumberFormat="1" applyFont="1"/>
    <xf numFmtId="0" fontId="87" fillId="0" borderId="0" xfId="14" applyFont="1"/>
    <xf numFmtId="38" fontId="87" fillId="0" borderId="0" xfId="14" applyNumberFormat="1" applyFont="1"/>
    <xf numFmtId="170" fontId="30" fillId="14" borderId="0" xfId="16" applyNumberFormat="1" applyFont="1" applyFill="1" applyAlignment="1">
      <alignment horizontal="left"/>
    </xf>
    <xf numFmtId="170" fontId="25" fillId="14" borderId="0" xfId="16" applyNumberFormat="1" applyFont="1" applyFill="1" applyAlignment="1">
      <alignment horizontal="center"/>
    </xf>
    <xf numFmtId="49" fontId="58" fillId="0" borderId="0" xfId="15" applyNumberFormat="1" applyFont="1" applyAlignment="1">
      <alignment horizontal="center"/>
    </xf>
    <xf numFmtId="0" fontId="58" fillId="0" borderId="0" xfId="15" applyFont="1"/>
    <xf numFmtId="0" fontId="59" fillId="0" borderId="0" xfId="15" applyFont="1" applyAlignment="1">
      <alignment horizontal="center"/>
    </xf>
    <xf numFmtId="0" fontId="31" fillId="23" borderId="0" xfId="15" applyFont="1" applyFill="1" applyAlignment="1">
      <alignment horizontal="center" vertical="center" wrapText="1"/>
    </xf>
    <xf numFmtId="3" fontId="25" fillId="7" borderId="0" xfId="16" applyNumberFormat="1" applyFont="1" applyFill="1" applyAlignment="1">
      <alignment horizontal="center"/>
    </xf>
    <xf numFmtId="3" fontId="25" fillId="7" borderId="25" xfId="16" applyNumberFormat="1" applyFont="1" applyFill="1" applyBorder="1" applyAlignment="1">
      <alignment horizontal="center"/>
    </xf>
    <xf numFmtId="0" fontId="23" fillId="4" borderId="17" xfId="16" applyFont="1" applyFill="1" applyBorder="1" applyAlignment="1">
      <alignment horizontal="center" vertical="center"/>
    </xf>
    <xf numFmtId="0" fontId="23" fillId="4" borderId="12" xfId="16" applyFont="1" applyFill="1" applyBorder="1" applyAlignment="1">
      <alignment horizontal="center" vertical="center"/>
    </xf>
    <xf numFmtId="0" fontId="23" fillId="4" borderId="22" xfId="16" applyFont="1" applyFill="1" applyBorder="1" applyAlignment="1">
      <alignment horizontal="center" vertical="center"/>
    </xf>
    <xf numFmtId="0" fontId="23" fillId="0" borderId="23" xfId="16" applyFont="1" applyBorder="1" applyAlignment="1">
      <alignment horizontal="center" vertical="center"/>
    </xf>
    <xf numFmtId="0" fontId="23" fillId="0" borderId="0" xfId="16" applyFont="1" applyAlignment="1">
      <alignment horizontal="center" vertical="center"/>
    </xf>
    <xf numFmtId="0" fontId="23" fillId="4" borderId="23" xfId="16" applyFont="1" applyFill="1" applyBorder="1" applyAlignment="1">
      <alignment horizontal="center" vertical="center"/>
    </xf>
    <xf numFmtId="0" fontId="23" fillId="4" borderId="0" xfId="16" applyFont="1" applyFill="1" applyAlignment="1">
      <alignment horizontal="center" vertical="center"/>
    </xf>
    <xf numFmtId="0" fontId="23" fillId="4" borderId="25" xfId="16" applyFont="1" applyFill="1" applyBorder="1" applyAlignment="1">
      <alignment horizontal="center" vertical="center"/>
    </xf>
    <xf numFmtId="0" fontId="37" fillId="0" borderId="0" xfId="0" applyFont="1" applyAlignment="1">
      <alignment horizontal="left"/>
    </xf>
    <xf numFmtId="0" fontId="10" fillId="8" borderId="0" xfId="0" applyFont="1" applyFill="1" applyAlignment="1">
      <alignment horizontal="left" wrapText="1"/>
    </xf>
    <xf numFmtId="49" fontId="3" fillId="0" borderId="2" xfId="0" applyNumberFormat="1" applyFont="1" applyBorder="1" applyAlignment="1">
      <alignment horizontal="center"/>
    </xf>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14" fillId="2" borderId="1" xfId="0" applyFont="1" applyFill="1" applyBorder="1" applyAlignment="1">
      <alignment horizontal="center"/>
    </xf>
    <xf numFmtId="0" fontId="14" fillId="2" borderId="2" xfId="0" applyFont="1" applyFill="1" applyBorder="1" applyAlignment="1">
      <alignment horizontal="center"/>
    </xf>
    <xf numFmtId="0" fontId="14" fillId="2" borderId="3" xfId="0" applyFont="1" applyFill="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11" fillId="26" borderId="0" xfId="0" applyFont="1" applyFill="1" applyAlignment="1">
      <alignment horizontal="center"/>
    </xf>
    <xf numFmtId="0" fontId="11" fillId="9" borderId="0" xfId="0" applyFont="1" applyFill="1" applyAlignment="1">
      <alignment horizontal="center"/>
    </xf>
    <xf numFmtId="0" fontId="3" fillId="0" borderId="41" xfId="0" applyFont="1" applyBorder="1" applyAlignment="1">
      <alignment horizontal="center"/>
    </xf>
    <xf numFmtId="0" fontId="30" fillId="0" borderId="2" xfId="0" applyFont="1" applyBorder="1" applyAlignment="1">
      <alignment horizontal="center"/>
    </xf>
    <xf numFmtId="166" fontId="4" fillId="24" borderId="0" xfId="0" applyNumberFormat="1" applyFont="1" applyFill="1" applyAlignment="1">
      <alignment horizontal="center"/>
    </xf>
    <xf numFmtId="0" fontId="10" fillId="25" borderId="1" xfId="0" applyFont="1" applyFill="1" applyBorder="1" applyAlignment="1">
      <alignment horizontal="center"/>
    </xf>
    <xf numFmtId="0" fontId="10" fillId="25" borderId="2" xfId="0" applyFont="1" applyFill="1" applyBorder="1" applyAlignment="1">
      <alignment horizontal="center"/>
    </xf>
    <xf numFmtId="0" fontId="10" fillId="25" borderId="3" xfId="0" applyFont="1" applyFill="1" applyBorder="1" applyAlignment="1">
      <alignment horizontal="center"/>
    </xf>
    <xf numFmtId="0" fontId="13" fillId="2" borderId="1" xfId="0" applyFont="1" applyFill="1" applyBorder="1" applyAlignment="1">
      <alignment horizontal="center"/>
    </xf>
    <xf numFmtId="0" fontId="13" fillId="2" borderId="2" xfId="0" applyFont="1" applyFill="1" applyBorder="1" applyAlignment="1">
      <alignment horizontal="center"/>
    </xf>
    <xf numFmtId="0" fontId="13" fillId="2" borderId="3" xfId="0" applyFont="1" applyFill="1" applyBorder="1" applyAlignment="1">
      <alignment horizontal="center"/>
    </xf>
    <xf numFmtId="0" fontId="28" fillId="27" borderId="0" xfId="0" applyFont="1" applyFill="1" applyAlignment="1">
      <alignment horizontal="center"/>
    </xf>
    <xf numFmtId="0" fontId="30" fillId="0" borderId="0" xfId="0" applyFont="1" applyAlignment="1">
      <alignment horizontal="center"/>
    </xf>
    <xf numFmtId="0" fontId="16" fillId="0" borderId="0" xfId="0" applyFont="1"/>
    <xf numFmtId="0" fontId="9" fillId="0" borderId="8" xfId="0" applyFont="1" applyBorder="1" applyAlignment="1">
      <alignment horizontal="center"/>
    </xf>
    <xf numFmtId="0" fontId="18" fillId="0" borderId="5" xfId="0" applyFont="1" applyBorder="1" applyAlignment="1">
      <alignment horizontal="left"/>
    </xf>
    <xf numFmtId="0" fontId="11" fillId="2" borderId="0" xfId="0" applyFont="1" applyFill="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cellXfs>
  <cellStyles count="46">
    <cellStyle name="Comma 2" xfId="1" xr:uid="{00000000-0005-0000-0000-000000000000}"/>
    <cellStyle name="Comma 3" xfId="2" xr:uid="{00000000-0005-0000-0000-000001000000}"/>
    <cellStyle name="Currency 2" xfId="3" xr:uid="{00000000-0005-0000-0000-000002000000}"/>
    <cellStyle name="Normal" xfId="0" builtinId="0"/>
    <cellStyle name="Normal 10" xfId="4" xr:uid="{00000000-0005-0000-0000-000004000000}"/>
    <cellStyle name="Normal 11" xfId="5" xr:uid="{00000000-0005-0000-0000-000005000000}"/>
    <cellStyle name="Normal 12" xfId="6" xr:uid="{00000000-0005-0000-0000-000006000000}"/>
    <cellStyle name="Normal 12 2" xfId="7" xr:uid="{00000000-0005-0000-0000-000007000000}"/>
    <cellStyle name="Normal 13" xfId="8" xr:uid="{00000000-0005-0000-0000-000008000000}"/>
    <cellStyle name="Normal 13 2" xfId="9" xr:uid="{00000000-0005-0000-0000-000009000000}"/>
    <cellStyle name="Normal 14" xfId="10" xr:uid="{00000000-0005-0000-0000-00000A000000}"/>
    <cellStyle name="Normal 15" xfId="11" xr:uid="{00000000-0005-0000-0000-00000B000000}"/>
    <cellStyle name="Normal 16" xfId="12" xr:uid="{00000000-0005-0000-0000-00000C000000}"/>
    <cellStyle name="Normal 17" xfId="13" xr:uid="{00000000-0005-0000-0000-00000D000000}"/>
    <cellStyle name="Normal 18" xfId="14" xr:uid="{00000000-0005-0000-0000-00000E000000}"/>
    <cellStyle name="Normal 2" xfId="15" xr:uid="{00000000-0005-0000-0000-00000F000000}"/>
    <cellStyle name="Normal 2 2" xfId="16" xr:uid="{00000000-0005-0000-0000-000010000000}"/>
    <cellStyle name="Normal 2 2 2" xfId="17" xr:uid="{00000000-0005-0000-0000-000011000000}"/>
    <cellStyle name="Normal 2 2 3" xfId="18" xr:uid="{00000000-0005-0000-0000-000012000000}"/>
    <cellStyle name="Normal 2 3" xfId="19" xr:uid="{00000000-0005-0000-0000-000013000000}"/>
    <cellStyle name="Normal 2 4" xfId="20" xr:uid="{00000000-0005-0000-0000-000014000000}"/>
    <cellStyle name="Normal 3" xfId="21" xr:uid="{00000000-0005-0000-0000-000015000000}"/>
    <cellStyle name="Normal 3 2" xfId="22" xr:uid="{00000000-0005-0000-0000-000016000000}"/>
    <cellStyle name="Normal 4" xfId="23" xr:uid="{00000000-0005-0000-0000-000017000000}"/>
    <cellStyle name="Normal 4 2" xfId="24" xr:uid="{00000000-0005-0000-0000-000018000000}"/>
    <cellStyle name="Normal 4 3" xfId="25" xr:uid="{00000000-0005-0000-0000-000019000000}"/>
    <cellStyle name="Normal 5" xfId="26" xr:uid="{00000000-0005-0000-0000-00001A000000}"/>
    <cellStyle name="Normal 5 2" xfId="27" xr:uid="{00000000-0005-0000-0000-00001B000000}"/>
    <cellStyle name="Normal 5 3" xfId="28" xr:uid="{00000000-0005-0000-0000-00001C000000}"/>
    <cellStyle name="Normal 5 3 2" xfId="29" xr:uid="{00000000-0005-0000-0000-00001D000000}"/>
    <cellStyle name="Normal 5 3 3" xfId="30" xr:uid="{00000000-0005-0000-0000-00001E000000}"/>
    <cellStyle name="Normal 5 4" xfId="31" xr:uid="{00000000-0005-0000-0000-00001F000000}"/>
    <cellStyle name="Normal 6" xfId="32" xr:uid="{00000000-0005-0000-0000-000020000000}"/>
    <cellStyle name="Normal 6 2" xfId="33" xr:uid="{00000000-0005-0000-0000-000021000000}"/>
    <cellStyle name="Normal 7" xfId="34" xr:uid="{00000000-0005-0000-0000-000022000000}"/>
    <cellStyle name="Normal 7 2" xfId="35" xr:uid="{00000000-0005-0000-0000-000023000000}"/>
    <cellStyle name="Normal 7 3" xfId="36" xr:uid="{00000000-0005-0000-0000-000024000000}"/>
    <cellStyle name="Normal 7 4" xfId="37" xr:uid="{00000000-0005-0000-0000-000025000000}"/>
    <cellStyle name="Normal 7 5" xfId="38" xr:uid="{00000000-0005-0000-0000-000026000000}"/>
    <cellStyle name="Normal 7 6" xfId="39" xr:uid="{00000000-0005-0000-0000-000027000000}"/>
    <cellStyle name="Normal 7 7" xfId="40" xr:uid="{00000000-0005-0000-0000-000028000000}"/>
    <cellStyle name="Normal 7 7 2" xfId="41" xr:uid="{00000000-0005-0000-0000-000029000000}"/>
    <cellStyle name="Normal 8" xfId="42" xr:uid="{00000000-0005-0000-0000-00002A000000}"/>
    <cellStyle name="Normal 9" xfId="43" xr:uid="{00000000-0005-0000-0000-00002B000000}"/>
    <cellStyle name="Normal_YTD Through 1 10 13" xfId="44" xr:uid="{00000000-0005-0000-0000-00002C000000}"/>
    <cellStyle name="Percent 2" xfId="45" xr:uid="{00000000-0005-0000-0000-00002D000000}"/>
  </cellStyles>
  <dxfs count="227">
    <dxf>
      <font>
        <b/>
        <i val="0"/>
        <strike val="0"/>
        <condense val="0"/>
        <extend val="0"/>
        <outline val="0"/>
        <shadow val="0"/>
        <u val="none"/>
        <vertAlign val="baseline"/>
        <sz val="8"/>
        <color auto="1"/>
        <name val="Calibri"/>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Calibri"/>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Calibri"/>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Calibri"/>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Calibri"/>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Calibri"/>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Calibri"/>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Calibri"/>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Calibri"/>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Calibri"/>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Calibri"/>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Calibri"/>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9"/>
        <color auto="1"/>
        <name val="Calibri"/>
        <scheme val="none"/>
      </font>
      <fill>
        <patternFill patternType="none">
          <fgColor indexed="64"/>
          <bgColor indexed="65"/>
        </patternFill>
      </fill>
      <alignment vertical="center" textRotation="0" wrapText="1" indent="0" justifyLastLine="0" shrinkToFit="0" readingOrder="0"/>
    </dxf>
    <dxf>
      <font>
        <b/>
        <i val="0"/>
        <strike val="0"/>
        <condense val="0"/>
        <extend val="0"/>
        <outline val="0"/>
        <shadow val="0"/>
        <u val="none"/>
        <vertAlign val="baseline"/>
        <sz val="9"/>
        <color auto="1"/>
        <name val="Calibri"/>
        <scheme val="none"/>
      </font>
      <fill>
        <patternFill patternType="none">
          <fgColor indexed="64"/>
          <bgColor indexed="65"/>
        </patternFill>
      </fill>
    </dxf>
    <dxf>
      <font>
        <b/>
        <i val="0"/>
        <strike val="0"/>
        <condense val="0"/>
        <extend val="0"/>
        <outline val="0"/>
        <shadow val="0"/>
        <u val="none"/>
        <vertAlign val="baseline"/>
        <sz val="9"/>
        <color auto="1"/>
        <name val="Calibri"/>
        <scheme val="none"/>
      </font>
      <numFmt numFmtId="30" formatCode="@"/>
      <fill>
        <patternFill patternType="none">
          <fgColor indexed="64"/>
          <bgColor indexed="65"/>
        </patternFill>
      </fill>
      <alignment horizontal="center" vertical="bottom" textRotation="0" wrapText="0" indent="0" justifyLastLine="0" shrinkToFit="0" readingOrder="0"/>
    </dxf>
    <dxf>
      <border outline="0">
        <top style="medium">
          <color indexed="64"/>
        </top>
      </border>
    </dxf>
    <dxf>
      <font>
        <b/>
        <i val="0"/>
        <strike val="0"/>
        <condense val="0"/>
        <extend val="0"/>
        <outline val="0"/>
        <shadow val="0"/>
        <u val="none"/>
        <vertAlign val="baseline"/>
        <sz val="9"/>
        <color indexed="9"/>
        <name val="Calibri"/>
        <scheme val="none"/>
      </font>
      <fill>
        <patternFill patternType="none">
          <fgColor indexed="64"/>
          <bgColor indexed="65"/>
        </patternFill>
      </fill>
      <alignment horizontal="center" vertical="bottom" textRotation="0" wrapText="1" indent="0" justifyLastLine="0" shrinkToFit="0" readingOrder="0"/>
    </dxf>
    <dxf>
      <fill>
        <patternFill patternType="none">
          <fgColor indexed="64"/>
          <bgColor indexed="65"/>
        </patternFill>
      </fill>
      <alignment vertical="center" textRotation="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medium">
          <color indexed="64"/>
        </top>
        <bottom/>
      </border>
    </dxf>
    <dxf>
      <fill>
        <patternFill patternType="none">
          <fgColor indexed="64"/>
          <bgColor indexed="65"/>
        </patternFill>
      </fill>
      <alignment vertical="center" textRotation="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medium">
          <color indexed="64"/>
        </top>
        <bottom/>
      </border>
    </dxf>
    <dxf>
      <fill>
        <patternFill patternType="none">
          <fgColor indexed="64"/>
          <bgColor indexed="65"/>
        </patternFill>
      </fill>
      <alignment vertical="center" textRotation="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medium">
          <color indexed="64"/>
        </top>
        <bottom/>
      </border>
    </dxf>
    <dxf>
      <font>
        <b val="0"/>
        <i val="0"/>
        <strike val="0"/>
        <condense val="0"/>
        <extend val="0"/>
        <outline val="0"/>
        <shadow val="0"/>
        <u val="none"/>
        <vertAlign val="baseline"/>
        <sz val="8"/>
        <color indexed="8"/>
        <name val="Calibri"/>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medium">
          <color indexed="64"/>
        </top>
        <bottom/>
      </border>
    </dxf>
    <dxf>
      <font>
        <b val="0"/>
        <i val="0"/>
        <strike val="0"/>
        <condense val="0"/>
        <extend val="0"/>
        <outline val="0"/>
        <shadow val="0"/>
        <u val="none"/>
        <vertAlign val="baseline"/>
        <sz val="8"/>
        <color indexed="8"/>
        <name val="Calibri"/>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medium">
          <color indexed="64"/>
        </top>
        <bottom/>
      </border>
    </dxf>
    <dxf>
      <fill>
        <patternFill patternType="none">
          <fgColor indexed="64"/>
          <bgColor indexed="65"/>
        </patternFill>
      </fill>
      <alignment vertical="center" textRotation="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medium">
          <color indexed="64"/>
        </top>
        <bottom/>
      </border>
    </dxf>
    <dxf>
      <fill>
        <patternFill patternType="none">
          <fgColor indexed="64"/>
          <bgColor indexed="65"/>
        </patternFill>
      </fill>
      <alignment vertical="center" textRotation="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medium">
          <color indexed="64"/>
        </top>
        <bottom/>
      </border>
    </dxf>
    <dxf>
      <fill>
        <patternFill patternType="none">
          <fgColor indexed="64"/>
          <bgColor indexed="65"/>
        </patternFill>
      </fill>
      <alignment vertical="center" textRotation="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medium">
          <color indexed="64"/>
        </top>
        <bottom/>
      </border>
    </dxf>
    <dxf>
      <fill>
        <patternFill patternType="none">
          <fgColor indexed="64"/>
          <bgColor indexed="65"/>
        </patternFill>
      </fill>
      <alignment vertical="center" textRotation="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medium">
          <color indexed="64"/>
        </top>
        <bottom/>
      </border>
    </dxf>
    <dxf>
      <font>
        <b val="0"/>
        <i val="0"/>
        <strike val="0"/>
        <condense val="0"/>
        <extend val="0"/>
        <outline val="0"/>
        <shadow val="0"/>
        <u val="none"/>
        <vertAlign val="baseline"/>
        <sz val="8"/>
        <color indexed="8"/>
        <name val="Calibri"/>
        <scheme val="none"/>
      </font>
      <fill>
        <patternFill patternType="none">
          <fgColor indexed="64"/>
          <bgColor indexed="65"/>
        </patternFill>
      </fill>
      <alignment horizontal="center" vertical="center" textRotation="0" wrapText="0" indent="0" justifyLastLine="0" shrinkToFit="0" readingOrder="0"/>
      <border diagonalUp="0" diagonalDown="0">
        <left/>
        <right style="medium">
          <color indexed="64"/>
        </right>
        <top style="medium">
          <color indexed="64"/>
        </top>
        <bottom style="medium">
          <color indexed="64"/>
        </bottom>
      </border>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medium">
          <color indexed="64"/>
        </top>
        <bottom style="medium">
          <color indexed="64"/>
        </bottom>
      </border>
    </dxf>
    <dxf>
      <fill>
        <patternFill patternType="none">
          <fgColor indexed="64"/>
          <bgColor indexed="65"/>
        </patternFill>
      </fill>
      <alignment vertical="center" textRotation="0" indent="0" justifyLastLine="0" shrinkToFit="0" readingOrder="0"/>
      <border diagonalUp="0" diagonalDown="0">
        <left style="medium">
          <color indexed="64"/>
        </left>
        <right/>
        <top style="medium">
          <color indexed="64"/>
        </top>
        <bottom style="medium">
          <color indexed="64"/>
        </bottom>
      </border>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medium">
          <color indexed="64"/>
        </top>
        <bottom style="medium">
          <color indexed="64"/>
        </bottom>
      </border>
    </dxf>
    <dxf>
      <fill>
        <patternFill patternType="none">
          <fgColor indexed="64"/>
          <bgColor indexed="65"/>
        </patternFill>
      </fill>
      <alignment vertical="center" textRotation="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medium">
          <color indexed="64"/>
        </top>
        <bottom/>
      </border>
    </dxf>
    <dxf>
      <fill>
        <patternFill patternType="none">
          <fgColor indexed="64"/>
          <bgColor indexed="65"/>
        </patternFill>
      </fill>
      <alignment vertical="center" textRotation="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medium">
          <color indexed="64"/>
        </top>
        <bottom/>
      </border>
    </dxf>
    <dxf>
      <font>
        <b val="0"/>
        <i val="0"/>
        <strike val="0"/>
        <condense val="0"/>
        <extend val="0"/>
        <outline val="0"/>
        <shadow val="0"/>
        <u val="none"/>
        <vertAlign val="baseline"/>
        <sz val="8"/>
        <color indexed="8"/>
        <name val="Calibri"/>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medium">
          <color indexed="64"/>
        </top>
        <bottom/>
      </border>
    </dxf>
    <dxf>
      <font>
        <b val="0"/>
        <i val="0"/>
        <strike val="0"/>
        <condense val="0"/>
        <extend val="0"/>
        <outline val="0"/>
        <shadow val="0"/>
        <u val="none"/>
        <vertAlign val="baseline"/>
        <sz val="8"/>
        <color indexed="8"/>
        <name val="Calibri"/>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medium">
          <color indexed="64"/>
        </top>
        <bottom/>
      </border>
    </dxf>
    <dxf>
      <fill>
        <patternFill patternType="none">
          <fgColor indexed="64"/>
          <bgColor indexed="65"/>
        </patternFill>
      </fill>
      <alignment vertical="center" textRotation="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indexed="8"/>
        <name val="Calibri"/>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indexed="8"/>
        <name val="Calibri"/>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vertical="center" textRotation="0" indent="0" justifyLastLine="0" shrinkToFit="0" readingOrder="0"/>
      <border diagonalUp="0" diagonalDown="0">
        <left style="medium">
          <color indexed="64"/>
        </left>
        <right/>
        <top style="medium">
          <color indexed="64"/>
        </top>
        <bottom style="medium">
          <color indexed="64"/>
        </bottom>
      </border>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indexed="8"/>
        <name val="Calibri"/>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indexed="8"/>
        <name val="Calibri"/>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indexed="8"/>
        <name val="Calibri"/>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indexed="8"/>
        <name val="Calibri"/>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indexed="8"/>
        <name val="Calibri"/>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indexed="8"/>
        <name val="Calibri"/>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vertical="center" textRotation="0" indent="0" justifyLastLine="0" shrinkToFit="0" readingOrder="0"/>
      <border diagonalUp="0" diagonalDown="0">
        <left style="thin">
          <color indexed="64"/>
        </left>
        <right/>
        <top style="medium">
          <color indexed="64"/>
        </top>
        <bottom style="medium">
          <color indexed="64"/>
        </bottom>
      </border>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indexed="8"/>
        <name val="Calibri"/>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indexed="8"/>
        <name val="Calibri"/>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indexed="8"/>
        <name val="Calibri"/>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indexed="8"/>
        <name val="Calibri"/>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indexed="8"/>
        <name val="Calibri"/>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indexed="8"/>
        <name val="Calibri"/>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indexed="8"/>
        <name val="Calibri"/>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indexed="8"/>
        <name val="Calibri"/>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indexed="8"/>
        <name val="Calibri"/>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indexed="8"/>
        <name val="Calibri"/>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indexed="8"/>
        <name val="Calibri"/>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none"/>
      </font>
      <fill>
        <patternFill patternType="none">
          <fgColor indexed="64"/>
          <bgColor indexed="65"/>
        </patternFill>
      </fill>
      <alignment vertical="center" textRotation="0" indent="0" justifyLastLine="0" shrinkToFit="0" readingOrder="0"/>
      <border diagonalUp="0" diagonalDown="0" outline="0">
        <left/>
        <right/>
        <top/>
        <bottom style="medium">
          <color indexed="64"/>
        </bottom>
      </border>
    </dxf>
    <dxf>
      <font>
        <b/>
        <i val="0"/>
        <strike val="0"/>
        <condense val="0"/>
        <extend val="0"/>
        <outline val="0"/>
        <shadow val="0"/>
        <u val="none"/>
        <vertAlign val="baseline"/>
        <sz val="8"/>
        <color auto="1"/>
        <name val="Calibri"/>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Calibri"/>
        <scheme val="none"/>
      </font>
      <numFmt numFmtId="30" formatCode="@"/>
      <fill>
        <patternFill patternType="none">
          <fgColor indexed="64"/>
          <bgColor indexed="65"/>
        </patternFill>
      </fill>
      <alignment horizontal="center" vertical="center" textRotation="0" wrapText="0" indent="0" justifyLastLine="0" shrinkToFit="0" readingOrder="0"/>
      <border diagonalUp="0" diagonalDown="0" outline="0">
        <left/>
        <right/>
        <top/>
        <bottom style="medium">
          <color indexed="64"/>
        </bottom>
      </border>
    </dxf>
    <dxf>
      <font>
        <b/>
        <i val="0"/>
        <strike val="0"/>
        <condense val="0"/>
        <extend val="0"/>
        <outline val="0"/>
        <shadow val="0"/>
        <u val="none"/>
        <vertAlign val="baseline"/>
        <sz val="8"/>
        <color auto="1"/>
        <name val="Calibri"/>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border outline="0">
        <bottom style="medium">
          <color indexed="64"/>
        </bottom>
      </border>
    </dxf>
    <dxf>
      <border outline="0">
        <right style="medium">
          <color indexed="64"/>
        </right>
        <bottom style="medium">
          <color indexed="64"/>
        </bottom>
      </border>
    </dxf>
    <dxf>
      <font>
        <b/>
        <strike val="0"/>
        <outline val="0"/>
        <shadow val="0"/>
        <u val="none"/>
        <vertAlign val="baseline"/>
        <sz val="8"/>
        <name val="Calibri"/>
        <scheme val="none"/>
      </font>
    </dxf>
    <dxf>
      <alignment vertical="center" textRotation="0" indent="0" justifyLastLine="0" shrinkToFit="0" readingOrder="0"/>
    </dxf>
    <dxf>
      <font>
        <b/>
        <i val="0"/>
        <strike val="0"/>
        <condense val="0"/>
        <extend val="0"/>
        <outline val="0"/>
        <shadow val="0"/>
        <u val="none"/>
        <vertAlign val="baseline"/>
        <sz val="8"/>
        <color auto="1"/>
        <name val="Calibri"/>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9"/>
        <color indexed="8"/>
        <name val="Calibri"/>
        <scheme val="none"/>
      </font>
      <numFmt numFmtId="3"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top/>
        <bottom/>
      </border>
    </dxf>
    <dxf>
      <font>
        <b val="0"/>
        <i val="0"/>
        <strike val="0"/>
        <condense val="0"/>
        <extend val="0"/>
        <outline val="0"/>
        <shadow val="0"/>
        <u val="none"/>
        <vertAlign val="baseline"/>
        <sz val="9"/>
        <color indexed="8"/>
        <name val="Calibri"/>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top/>
        <bottom/>
      </border>
    </dxf>
    <dxf>
      <numFmt numFmtId="166" formatCode="m/d/yy;@"/>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border>
    </dxf>
    <dxf>
      <numFmt numFmtId="166" formatCode="m/d/yy;@"/>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bottom/>
      </border>
    </dxf>
    <dxf>
      <numFmt numFmtId="166" formatCode="m/d/yy;@"/>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indexed="8"/>
        <name val="Calibri"/>
        <scheme val="none"/>
      </font>
      <numFmt numFmtId="166" formatCode="m/d/yy;@"/>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0"/>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Calibri"/>
        <scheme val="none"/>
      </font>
      <fill>
        <patternFill patternType="none">
          <fgColor indexed="64"/>
          <bgColor indexed="65"/>
        </patternFill>
      </fill>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Calibri"/>
        <scheme val="none"/>
      </font>
      <numFmt numFmtId="30" formatCode="@"/>
      <fill>
        <patternFill patternType="none">
          <fgColor indexed="64"/>
          <bgColor indexed="65"/>
        </patternFill>
      </fill>
      <alignment horizontal="center" vertical="bottom" textRotation="0" wrapText="0" relativeIndent="0" justifyLastLine="0" shrinkToFit="0" readingOrder="0"/>
    </dxf>
    <dxf>
      <font>
        <b/>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indexed="9"/>
        <name val="Calibri"/>
        <scheme val="none"/>
      </font>
      <numFmt numFmtId="166" formatCode="m/d/yy;@"/>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indexed="8"/>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9"/>
        <color theme="1"/>
        <name val="Calibri"/>
        <scheme val="minor"/>
      </font>
      <numFmt numFmtId="3" formatCode="#,##0"/>
    </dxf>
    <dxf>
      <font>
        <b val="0"/>
        <i val="0"/>
        <strike val="0"/>
        <condense val="0"/>
        <extend val="0"/>
        <outline val="0"/>
        <shadow val="0"/>
        <u val="none"/>
        <vertAlign val="baseline"/>
        <sz val="8"/>
        <color indexed="8"/>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9"/>
        <color theme="1"/>
        <name val="Calibri"/>
        <scheme val="minor"/>
      </font>
      <numFmt numFmtId="3" formatCode="#,##0"/>
    </dxf>
    <dxf>
      <font>
        <b val="0"/>
        <i val="0"/>
        <strike val="0"/>
        <condense val="0"/>
        <extend val="0"/>
        <outline val="0"/>
        <shadow val="0"/>
        <u val="none"/>
        <vertAlign val="baseline"/>
        <sz val="8"/>
        <color indexed="8"/>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9"/>
        <color theme="1"/>
        <name val="Calibri"/>
        <scheme val="minor"/>
      </font>
      <numFmt numFmtId="3" formatCode="#,##0"/>
    </dxf>
    <dxf>
      <font>
        <b val="0"/>
        <i val="0"/>
        <strike val="0"/>
        <condense val="0"/>
        <extend val="0"/>
        <outline val="0"/>
        <shadow val="0"/>
        <u val="none"/>
        <vertAlign val="baseline"/>
        <sz val="8"/>
        <color indexed="8"/>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9"/>
        <color theme="1"/>
        <name val="Calibri"/>
        <scheme val="minor"/>
      </font>
      <numFmt numFmtId="3" formatCode="#,##0"/>
    </dxf>
    <dxf>
      <font>
        <b val="0"/>
        <i val="0"/>
        <strike val="0"/>
        <condense val="0"/>
        <extend val="0"/>
        <outline val="0"/>
        <shadow val="0"/>
        <u val="none"/>
        <vertAlign val="baseline"/>
        <sz val="8"/>
        <color indexed="8"/>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9"/>
        <color theme="1"/>
        <name val="Calibri"/>
        <scheme val="minor"/>
      </font>
      <numFmt numFmtId="3" formatCode="#,##0"/>
    </dxf>
    <dxf>
      <font>
        <b val="0"/>
        <i val="0"/>
        <strike val="0"/>
        <condense val="0"/>
        <extend val="0"/>
        <outline val="0"/>
        <shadow val="0"/>
        <u val="none"/>
        <vertAlign val="baseline"/>
        <sz val="8"/>
        <color indexed="8"/>
        <name val="Calibri"/>
        <scheme val="none"/>
      </font>
      <numFmt numFmtId="3" formatCode="#,##0"/>
      <fill>
        <patternFill patternType="none">
          <fgColor indexed="64"/>
          <bgColor indexed="65"/>
        </patternFill>
      </fill>
      <border diagonalUp="0" diagonalDown="0">
        <left style="thin">
          <color indexed="64"/>
        </left>
        <right style="thin">
          <color indexed="64"/>
        </right>
        <top/>
        <bottom/>
      </border>
    </dxf>
    <dxf>
      <font>
        <b val="0"/>
        <i val="0"/>
        <strike val="0"/>
        <condense val="0"/>
        <extend val="0"/>
        <outline val="0"/>
        <shadow val="0"/>
        <u val="none"/>
        <vertAlign val="baseline"/>
        <sz val="9"/>
        <color theme="1"/>
        <name val="Calibri"/>
        <scheme val="minor"/>
      </font>
      <numFmt numFmtId="3" formatCode="#,##0"/>
    </dxf>
    <dxf>
      <font>
        <b val="0"/>
        <i val="0"/>
        <strike val="0"/>
        <condense val="0"/>
        <extend val="0"/>
        <outline val="0"/>
        <shadow val="0"/>
        <u val="none"/>
        <vertAlign val="baseline"/>
        <sz val="8"/>
        <color indexed="8"/>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9"/>
        <color theme="1"/>
        <name val="Calibri"/>
        <scheme val="minor"/>
      </font>
      <numFmt numFmtId="3" formatCode="#,##0"/>
    </dxf>
    <dxf>
      <font>
        <b val="0"/>
        <i val="0"/>
        <strike val="0"/>
        <condense val="0"/>
        <extend val="0"/>
        <outline val="0"/>
        <shadow val="0"/>
        <u val="none"/>
        <vertAlign val="baseline"/>
        <sz val="8"/>
        <color indexed="8"/>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9"/>
        <color theme="1"/>
        <name val="Calibri"/>
        <scheme val="minor"/>
      </font>
      <numFmt numFmtId="3" formatCode="#,##0"/>
    </dxf>
    <dxf>
      <font>
        <b val="0"/>
        <i val="0"/>
        <strike val="0"/>
        <condense val="0"/>
        <extend val="0"/>
        <outline val="0"/>
        <shadow val="0"/>
        <u val="none"/>
        <vertAlign val="baseline"/>
        <sz val="8"/>
        <color indexed="8"/>
        <name val="Calibri"/>
        <scheme val="none"/>
      </font>
      <numFmt numFmtId="3" formatCode="#,##0"/>
      <fill>
        <patternFill patternType="none">
          <fgColor indexed="64"/>
          <bgColor indexed="65"/>
        </patternFill>
      </fill>
      <border diagonalUp="0" diagonalDown="0">
        <left style="thin">
          <color indexed="64"/>
        </left>
        <right/>
        <top/>
        <bottom/>
      </border>
    </dxf>
    <dxf>
      <font>
        <b val="0"/>
        <i val="0"/>
        <strike val="0"/>
        <condense val="0"/>
        <extend val="0"/>
        <outline val="0"/>
        <shadow val="0"/>
        <u val="none"/>
        <vertAlign val="baseline"/>
        <sz val="9"/>
        <color theme="1"/>
        <name val="Calibri"/>
        <scheme val="minor"/>
      </font>
      <numFmt numFmtId="3" formatCode="#,##0"/>
    </dxf>
    <dxf>
      <font>
        <b val="0"/>
        <i val="0"/>
        <strike val="0"/>
        <condense val="0"/>
        <extend val="0"/>
        <outline val="0"/>
        <shadow val="0"/>
        <u val="none"/>
        <vertAlign val="baseline"/>
        <sz val="8"/>
        <color auto="1"/>
        <name val="Calibri"/>
        <scheme val="none"/>
      </font>
      <fill>
        <patternFill patternType="none">
          <fgColor indexed="64"/>
          <bgColor indexed="65"/>
        </patternFill>
      </fill>
    </dxf>
    <dxf>
      <font>
        <b/>
        <i val="0"/>
        <strike val="0"/>
        <condense val="0"/>
        <extend val="0"/>
        <outline val="0"/>
        <shadow val="0"/>
        <u val="none"/>
        <vertAlign val="baseline"/>
        <sz val="8"/>
        <color auto="1"/>
        <name val="Calibri"/>
        <scheme val="none"/>
      </font>
      <numFmt numFmtId="30" formatCode="@"/>
      <fill>
        <patternFill patternType="none">
          <fgColor indexed="64"/>
          <bgColor indexed="65"/>
        </patternFill>
      </fill>
      <alignment horizontal="center" vertical="bottom" textRotation="0" wrapText="0" relativeIndent="0" justifyLastLine="0" shrinkToFit="0" readingOrder="0"/>
    </dxf>
    <dxf>
      <border outline="0">
        <bottom style="medium">
          <color indexed="64"/>
        </bottom>
      </border>
    </dxf>
    <dxf>
      <font>
        <b val="0"/>
        <i val="0"/>
        <strike val="0"/>
        <condense val="0"/>
        <extend val="0"/>
        <outline val="0"/>
        <shadow val="0"/>
        <u val="none"/>
        <vertAlign val="baseline"/>
        <sz val="8"/>
        <color indexed="8"/>
        <name val="Calibri"/>
        <scheme val="none"/>
      </font>
      <fill>
        <patternFill patternType="none">
          <fgColor indexed="64"/>
          <bgColor indexed="65"/>
        </patternFill>
      </fill>
    </dxf>
    <dxf>
      <font>
        <b/>
        <i val="0"/>
        <strike val="0"/>
        <condense val="0"/>
        <extend val="0"/>
        <outline val="0"/>
        <shadow val="0"/>
        <u val="none"/>
        <vertAlign val="baseline"/>
        <sz val="8"/>
        <color indexed="9"/>
        <name val="Arial"/>
        <scheme val="none"/>
      </font>
      <numFmt numFmtId="3" formatCode="#,##0"/>
      <fill>
        <patternFill patternType="solid">
          <fgColor indexed="64"/>
          <bgColor indexed="17"/>
        </patternFill>
      </fill>
      <alignment horizontal="center" vertical="top" textRotation="0" wrapText="1" indent="0" justifyLastLine="0" shrinkToFit="0" readingOrder="0"/>
    </dxf>
    <dxf>
      <font>
        <b val="0"/>
        <i val="0"/>
        <strike val="0"/>
        <condense val="0"/>
        <extend val="0"/>
        <outline val="0"/>
        <shadow val="0"/>
        <u val="none"/>
        <vertAlign val="baseline"/>
        <sz val="8"/>
        <color indexed="8"/>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8"/>
        <color indexed="8"/>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8"/>
        <color indexed="8"/>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8"/>
        <color indexed="8"/>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8"/>
        <color indexed="8"/>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8"/>
        <color indexed="8"/>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8"/>
        <color indexed="8"/>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8"/>
        <color indexed="8"/>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8"/>
        <color indexed="8"/>
        <name val="Calibri"/>
        <scheme val="none"/>
      </font>
      <numFmt numFmtId="3" formatCode="#,##0"/>
      <fill>
        <patternFill patternType="none">
          <fgColor indexed="64"/>
          <bgColor indexed="65"/>
        </patternFill>
      </fill>
      <border diagonalUp="0" diagonalDown="0">
        <left style="thin">
          <color indexed="64"/>
        </left>
        <right/>
        <top/>
        <bottom/>
      </border>
    </dxf>
    <dxf>
      <font>
        <b/>
        <i val="0"/>
        <strike val="0"/>
        <condense val="0"/>
        <extend val="0"/>
        <outline val="0"/>
        <shadow val="0"/>
        <u val="none"/>
        <vertAlign val="baseline"/>
        <sz val="9"/>
        <color indexed="8"/>
        <name val="Calibri"/>
        <scheme val="none"/>
      </font>
      <fill>
        <patternFill patternType="none">
          <fgColor indexed="64"/>
          <bgColor indexed="65"/>
        </patternFill>
      </fill>
    </dxf>
    <dxf>
      <font>
        <b/>
        <i val="0"/>
        <strike val="0"/>
        <condense val="0"/>
        <extend val="0"/>
        <outline val="0"/>
        <shadow val="0"/>
        <u val="none"/>
        <vertAlign val="baseline"/>
        <sz val="10"/>
        <color indexed="8"/>
        <name val="Calibri"/>
        <scheme val="none"/>
      </font>
      <numFmt numFmtId="164" formatCode="000"/>
      <fill>
        <patternFill patternType="none">
          <fgColor indexed="64"/>
          <bgColor indexed="65"/>
        </patternFill>
      </fill>
    </dxf>
    <dxf>
      <font>
        <b val="0"/>
        <i val="0"/>
        <strike val="0"/>
        <condense val="0"/>
        <extend val="0"/>
        <outline val="0"/>
        <shadow val="0"/>
        <u val="none"/>
        <vertAlign val="baseline"/>
        <sz val="8"/>
        <color indexed="8"/>
        <name val="Calibri"/>
        <scheme val="none"/>
      </font>
      <fill>
        <patternFill patternType="none">
          <fgColor indexed="64"/>
          <bgColor indexed="65"/>
        </patternFill>
      </fill>
    </dxf>
    <dxf>
      <font>
        <b/>
        <i val="0"/>
        <strike val="0"/>
        <condense val="0"/>
        <extend val="0"/>
        <outline val="0"/>
        <shadow val="0"/>
        <u val="none"/>
        <vertAlign val="baseline"/>
        <sz val="8"/>
        <color indexed="9"/>
        <name val="Arial"/>
        <scheme val="none"/>
      </font>
      <numFmt numFmtId="3" formatCode="#,##0"/>
      <fill>
        <patternFill patternType="solid">
          <fgColor indexed="64"/>
          <bgColor indexed="30"/>
        </patternFill>
      </fill>
      <alignment horizontal="general" vertical="center" textRotation="0" wrapText="1" relative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lene/Documents/Connecticut/Budget%20FY%2015/School%20Allocations/Allocation_Model_2014-15_PROTOTYPE_4-1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lene/Documents/Connecticut/Budget%20FY%2015/School%20Allocations/Allocation_Model_2014-15_PROTOTYPE_2-11-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FFING MODEL"/>
      <sheetName val="Supp Staff_ST TR_UI"/>
      <sheetName val="Reg-Elem"/>
      <sheetName val="Reg-HS"/>
      <sheetName val="Operating Alloc"/>
      <sheetName val="Par Inv Elem Title I"/>
      <sheetName val="Par Inv HS Priority"/>
      <sheetName val="Pos Alloc - ELEM"/>
      <sheetName val="Coach#2"/>
      <sheetName val="DELTA-T"/>
      <sheetName val="ELEM_Class Change"/>
      <sheetName val="FY 14 Classes"/>
      <sheetName val="Pos Alloc - HS"/>
      <sheetName val="SPED_SUPP Summary"/>
      <sheetName val="BLC"/>
      <sheetName val="BLC_ORG"/>
      <sheetName val="BARNUM"/>
      <sheetName val="Barnum_ORG"/>
      <sheetName val="BEARDSLEY"/>
      <sheetName val="Beardsley_ORG"/>
      <sheetName val="BLACKROCK"/>
      <sheetName val="BlackRock_ORG"/>
      <sheetName val="BLACKHAM"/>
      <sheetName val="Blackham_ORG"/>
      <sheetName val="BRYANT"/>
      <sheetName val="Bryant_ORG"/>
      <sheetName val="BATALLA"/>
      <sheetName val="Batalla_ORG"/>
      <sheetName val="CLASSICAL"/>
      <sheetName val="Classical_ORG"/>
      <sheetName val="COLUMBUS"/>
      <sheetName val="Columbus_ORG"/>
      <sheetName val="ColumbusAnnex"/>
      <sheetName val="ColumbusAnnex_ORG"/>
      <sheetName val="DISCOVERY"/>
      <sheetName val="Discovery_ORG"/>
      <sheetName val="EDISON"/>
      <sheetName val="Edison_ORG"/>
      <sheetName val="JOHNSON"/>
      <sheetName val="Johnson_ORG"/>
      <sheetName val="HALL"/>
      <sheetName val="Hall_ORG"/>
      <sheetName val="HALLEN"/>
      <sheetName val="Hallen_ORG"/>
      <sheetName val="HHM"/>
      <sheetName val="HHM_ORG"/>
      <sheetName val="JamesCURIALE"/>
      <sheetName val="JamesCURIALE_Org"/>
      <sheetName val="JettieTISDALE"/>
      <sheetName val="JettieTISDALE_ORG"/>
      <sheetName val="JohnWINTHROP"/>
      <sheetName val="JohnWINTHROP_ORG"/>
      <sheetName val="MARIN"/>
      <sheetName val="Marin_ORG"/>
      <sheetName val="MADISON"/>
      <sheetName val="Madison_ORG"/>
      <sheetName val="MCM"/>
      <sheetName val="MCM_Org"/>
      <sheetName val="PCM"/>
      <sheetName val="PCM_Org"/>
      <sheetName val="PaulDUNBAR"/>
      <sheetName val="PaulDUNBAR_Org"/>
      <sheetName val="READ"/>
      <sheetName val="Read_Org"/>
      <sheetName val="ROOSEVELT"/>
      <sheetName val="Roosevelt_ORG"/>
      <sheetName val="SKANE"/>
      <sheetName val="Skane_ORG"/>
      <sheetName val="ThomasHOOKER"/>
      <sheetName val="ThomasHOOKER_ORG"/>
      <sheetName val="WALTERSVILLE"/>
      <sheetName val="Waltersville_ORG"/>
      <sheetName val="WilburCROSS"/>
      <sheetName val="WilburCROSS_ORG"/>
      <sheetName val="BASSICK"/>
      <sheetName val="Bassick_ORG"/>
      <sheetName val="CENTRAL"/>
      <sheetName val="Central_ORG"/>
      <sheetName val="HARDING"/>
      <sheetName val="Harding_ORG"/>
      <sheetName val="BMA"/>
      <sheetName val="BMA_ORG"/>
      <sheetName val="FWC Info Tech"/>
      <sheetName val="InfoTech_ORG"/>
      <sheetName val="FWC Zoo Sci"/>
      <sheetName val="Zoo Sci_ORG"/>
      <sheetName val="FWC Phy Sci"/>
      <sheetName val="Phy Sci_ORG"/>
      <sheetName val="AQUA"/>
      <sheetName val="AQUA_ORG"/>
      <sheetName val="LEGEND"/>
      <sheetName val="MEN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FFING MODEL"/>
      <sheetName val="Supp Staff_UI_ST"/>
      <sheetName val="Reg-Elem"/>
      <sheetName val="Reg-HS"/>
      <sheetName val="Operating Alloc"/>
      <sheetName val="Par Inv Elem Title I"/>
      <sheetName val="Par Inv HS Priority"/>
      <sheetName val="Pos Alloc - ELEM"/>
      <sheetName val="ELEM_Class Change"/>
      <sheetName val="FY 14 Classes"/>
      <sheetName val="Pos Alloc - HS"/>
      <sheetName val="SPED_SUPP Summary"/>
      <sheetName val="BLC"/>
      <sheetName val="BARNUM"/>
      <sheetName val="Barnum_ORG"/>
      <sheetName val="BEARDSLEY"/>
      <sheetName val="Beardsley_ORG"/>
      <sheetName val="BLACKROCK"/>
      <sheetName val="BlackRock_ORG"/>
      <sheetName val="BLACKHAM"/>
      <sheetName val="Blackham_ORG"/>
      <sheetName val="BRYANT"/>
      <sheetName val="Bryant_ORG"/>
      <sheetName val="BATALLA"/>
      <sheetName val="Batalla_ORG"/>
      <sheetName val="CLASSICAL"/>
      <sheetName val="Classical_ORG"/>
      <sheetName val="COLUMBUS"/>
      <sheetName val="Columbus_ORG"/>
      <sheetName val="ColumbusAnnex"/>
      <sheetName val="ColumbusAnnex_ORG"/>
      <sheetName val="DISCOVERY"/>
      <sheetName val="Discovery_ORG"/>
      <sheetName val="EDISON"/>
      <sheetName val="Edison_ORG"/>
      <sheetName val="JOHNSON"/>
      <sheetName val="Johnson_ORG"/>
      <sheetName val="HALL"/>
      <sheetName val="Hall_ORG"/>
      <sheetName val="HALLEN"/>
      <sheetName val="Hallen_ORG"/>
      <sheetName val="HHM"/>
      <sheetName val="HHM_ORG"/>
      <sheetName val="JamesCURIALE"/>
      <sheetName val="JamesCURIALE_Org"/>
      <sheetName val="JettieTISDALE"/>
      <sheetName val="JettieTISDALE_ORG"/>
      <sheetName val="JohnWINTHROP"/>
      <sheetName val="JohnWINTHROP_ORG"/>
      <sheetName val="MARIN"/>
      <sheetName val="Marin_ORG"/>
      <sheetName val="MADISON"/>
      <sheetName val="Madison_ORG"/>
      <sheetName val="MCM"/>
      <sheetName val="MCM_Org"/>
      <sheetName val="PCM"/>
      <sheetName val="PCM_Org"/>
      <sheetName val="PaulDUNBAR"/>
      <sheetName val="PaulDUNBAR_Org"/>
      <sheetName val="READ"/>
      <sheetName val="Read_Org"/>
      <sheetName val="ROOSEVELT"/>
      <sheetName val="Roosevelt_ORG"/>
      <sheetName val="SKANE"/>
      <sheetName val="Skane_ORG"/>
      <sheetName val="ThomasHOOKER"/>
      <sheetName val="ThomasHOOKER_ORG"/>
      <sheetName val="WALTERSVILLE"/>
      <sheetName val="Waltersville_ORG"/>
      <sheetName val="WilburCROSS"/>
      <sheetName val="WilburCROSS_ORG"/>
      <sheetName val="BASSICK"/>
      <sheetName val="Bassick_ORG"/>
      <sheetName val="CENTRAL"/>
      <sheetName val="Central_ORG"/>
      <sheetName val="HARDING"/>
      <sheetName val="Harding_ORG"/>
      <sheetName val="BMA"/>
      <sheetName val="BMA_ORG"/>
      <sheetName val="FWC Info Tech"/>
      <sheetName val="FWC Zoo Sci"/>
      <sheetName val="FWC Phy Sci"/>
      <sheetName val="AQUA"/>
      <sheetName val="LEGEND"/>
      <sheetName val="MEN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7:K125" totalsRowShown="0" headerRowDxfId="226" dataDxfId="225" headerRowCellStyle="Normal 2">
  <autoFilter ref="A7:K125" xr:uid="{00000000-0009-0000-0100-000004000000}"/>
  <tableColumns count="11">
    <tableColumn id="1" xr3:uid="{00000000-0010-0000-0000-000001000000}" name="ACCOUNT" dataDxfId="224"/>
    <tableColumn id="2" xr3:uid="{00000000-0010-0000-0000-000002000000}" name="DESCRIPTION" dataDxfId="223"/>
    <tableColumn id="4" xr3:uid="{00000000-0010-0000-0000-000004000000}" name="FY 2014-15 Adopted Budget" dataDxfId="222"/>
    <tableColumn id="5" xr3:uid="{00000000-0010-0000-0000-000005000000}" name="FY 2014-15 Approp Change" dataDxfId="221"/>
    <tableColumn id="6" xr3:uid="{00000000-0010-0000-0000-000006000000}" name="FY 2014-15 Amended Budget" dataDxfId="220"/>
    <tableColumn id="7" xr3:uid="{00000000-0010-0000-0000-000007000000}" name="FTE" dataDxfId="219"/>
    <tableColumn id="8" xr3:uid="{00000000-0010-0000-0000-000008000000}" name="ENCUMBERED" dataDxfId="218"/>
    <tableColumn id="9" xr3:uid="{00000000-0010-0000-0000-000009000000}" name="EXPENDED" dataDxfId="217"/>
    <tableColumn id="10" xr3:uid="{00000000-0010-0000-0000-00000A000000}" name="TOTAL YTD" dataDxfId="216"/>
    <tableColumn id="11" xr3:uid="{00000000-0010-0000-0000-00000B000000}" name="FORECAST" dataDxfId="215"/>
    <tableColumn id="12" xr3:uid="{00000000-0010-0000-0000-00000C000000}" name="VARIANCE" dataDxfId="21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2726" displayName="Table2726" ref="A7:K130" insertRowShift="1" totalsRowCount="1" headerRowDxfId="213" dataDxfId="212" headerRowBorderDxfId="211" headerRowCellStyle="Normal 2">
  <autoFilter ref="A7:K129" xr:uid="{00000000-0009-0000-0100-000005000000}"/>
  <tableColumns count="11">
    <tableColumn id="1" xr3:uid="{00000000-0010-0000-0100-000001000000}" name="PROJECT NUMBER" totalsRowLabel="Total" dataDxfId="210" dataCellStyle="Normal 2"/>
    <tableColumn id="2" xr3:uid="{00000000-0010-0000-0100-000002000000}" name="GRANT TITLE" dataDxfId="209" dataCellStyle="Normal 2"/>
    <tableColumn id="4" xr3:uid="{00000000-0010-0000-0100-000004000000}" name="FY 2014-15 Grant Budget" totalsRowFunction="sum" dataDxfId="207" totalsRowDxfId="208"/>
    <tableColumn id="5" xr3:uid="{00000000-0010-0000-0100-000005000000}" name="FY 2014-15 Award Change" totalsRowFunction="sum" dataDxfId="205" totalsRowDxfId="206"/>
    <tableColumn id="6" xr3:uid="{00000000-0010-0000-0100-000006000000}" name="FY 2014-15 Amended Budget" totalsRowFunction="sum" dataDxfId="203" totalsRowDxfId="204"/>
    <tableColumn id="7" xr3:uid="{00000000-0010-0000-0100-000007000000}" name="FTE" totalsRowFunction="sum" dataDxfId="201" totalsRowDxfId="202"/>
    <tableColumn id="8" xr3:uid="{00000000-0010-0000-0100-000008000000}" name="ENCUMBERED" totalsRowFunction="sum" dataDxfId="199" totalsRowDxfId="200"/>
    <tableColumn id="9" xr3:uid="{00000000-0010-0000-0100-000009000000}" name="EXPENDED" totalsRowFunction="sum" dataDxfId="197" totalsRowDxfId="198"/>
    <tableColumn id="10" xr3:uid="{00000000-0010-0000-0100-00000A000000}" name="TOTAL YTD" totalsRowFunction="sum" dataDxfId="195" totalsRowDxfId="196"/>
    <tableColumn id="11" xr3:uid="{00000000-0010-0000-0100-00000B000000}" name="FORECAST" totalsRowFunction="sum" dataDxfId="193" totalsRowDxfId="194"/>
    <tableColumn id="12" xr3:uid="{00000000-0010-0000-0100-00000C000000}" name="VARIANCE" totalsRowFunction="sum" dataDxfId="191" totalsRowDxfId="192"/>
  </tableColumns>
  <tableStyleInfo name="TableStyleMedium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187" displayName="Table187" ref="A7:G97" insertRowShift="1" totalsRowCount="1" headerRowDxfId="190">
  <autoFilter ref="A7:G96" xr:uid="{00000000-0009-0000-0100-000006000000}"/>
  <tableColumns count="7">
    <tableColumn id="2" xr3:uid="{00000000-0010-0000-0200-000002000000}" name="PROJECT NUMBER" totalsRowLabel="Total" dataDxfId="188" totalsRowDxfId="189" dataCellStyle="Normal 2"/>
    <tableColumn id="3" xr3:uid="{00000000-0010-0000-0200-000003000000}" name="GRANT TITLE" dataDxfId="186" totalsRowDxfId="187" dataCellStyle="Normal 2"/>
    <tableColumn id="5" xr3:uid="{00000000-0010-0000-0200-000005000000}" name="END DATE" totalsRowFunction="count" dataDxfId="184" totalsRowDxfId="185"/>
    <tableColumn id="6" xr3:uid="{00000000-0010-0000-0200-000006000000}" name="STATE" totalsRowFunction="count" dataDxfId="182" totalsRowDxfId="183"/>
    <tableColumn id="7" xr3:uid="{00000000-0010-0000-0200-000007000000}" name="FEDERAL" totalsRowFunction="count" dataDxfId="180" totalsRowDxfId="181"/>
    <tableColumn id="8" xr3:uid="{00000000-0010-0000-0200-000008000000}" name="PRIVATE" totalsRowFunction="count" dataDxfId="178" totalsRowDxfId="179"/>
    <tableColumn id="9" xr3:uid="{00000000-0010-0000-0200-000009000000}" name="PURPOSE OF GRANT FUNDING" dataDxfId="176" totalsRowDxfId="177"/>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e62" displayName="Table62" ref="A9:BY39" totalsRowCount="1" headerRowDxfId="175" dataDxfId="174" totalsRowDxfId="173" headerRowBorderDxfId="171" tableBorderDxfId="172">
  <autoFilter ref="A9:BY38" xr:uid="{00000000-0009-0000-0100-000002000000}"/>
  <tableColumns count="77">
    <tableColumn id="1" xr3:uid="{00000000-0010-0000-0300-000001000000}" name="PROJECT NUMBER" totalsRowLabel="Total" dataDxfId="169" totalsRowDxfId="170" dataCellStyle="Normal 2"/>
    <tableColumn id="2" xr3:uid="{00000000-0010-0000-0300-000002000000}" name="GRANT TITLE" dataDxfId="167" totalsRowDxfId="168" dataCellStyle="Normal 2"/>
    <tableColumn id="3" xr3:uid="{00000000-0010-0000-0300-000003000000}" name="Adm" totalsRowFunction="sum" dataDxfId="165" totalsRowDxfId="166"/>
    <tableColumn id="4" xr3:uid="{00000000-0010-0000-0300-000004000000}" name="Prin" totalsRowFunction="sum" dataDxfId="163" totalsRowDxfId="164"/>
    <tableColumn id="33" xr3:uid="{00000000-0010-0000-0300-000021000000}" name="AP" totalsRowFunction="sum" dataDxfId="161" totalsRowDxfId="162"/>
    <tableColumn id="38" xr3:uid="{00000000-0010-0000-0300-000026000000}" name="Cust" totalsRowFunction="sum" dataDxfId="159" totalsRowDxfId="160"/>
    <tableColumn id="5" xr3:uid="{00000000-0010-0000-0300-000005000000}" name="Cler" totalsRowFunction="sum" dataDxfId="157" totalsRowDxfId="158"/>
    <tableColumn id="6" xr3:uid="{00000000-0010-0000-0300-000006000000}" name="PreK Tr" totalsRowFunction="sum" dataDxfId="155" totalsRowDxfId="156"/>
    <tableColumn id="7" xr3:uid="{00000000-0010-0000-0300-000007000000}" name="Kdg Tr" totalsRowFunction="sum" dataDxfId="153" totalsRowDxfId="154"/>
    <tableColumn id="8" xr3:uid="{00000000-0010-0000-0300-000008000000}" name="Tr" totalsRowFunction="sum" dataDxfId="151" totalsRowDxfId="152"/>
    <tableColumn id="63" xr3:uid="{00000000-0010-0000-0300-00003F000000}" name="SPED Tr Res" totalsRowFunction="sum" dataDxfId="149" totalsRowDxfId="150"/>
    <tableColumn id="10" xr3:uid="{00000000-0010-0000-0300-00000A000000}" name="Sch Media" totalsRowFunction="sum" dataDxfId="147" totalsRowDxfId="148"/>
    <tableColumn id="9" xr3:uid="{00000000-0010-0000-0300-000009000000}" name="Bil ESL Tr" totalsRowFunction="sum" dataDxfId="145" totalsRowDxfId="146"/>
    <tableColumn id="17" xr3:uid="{00000000-0010-0000-0300-000011000000}" name="Mag Res ISL" totalsRowFunction="sum" dataDxfId="143" totalsRowDxfId="144"/>
    <tableColumn id="56" xr3:uid="{00000000-0010-0000-0300-000038000000}" name="Mag Rec Spec" totalsRowFunction="sum" dataDxfId="141" totalsRowDxfId="142"/>
    <tableColumn id="34" xr3:uid="{00000000-0010-0000-0300-000022000000}" name="Rdg Spec" totalsRowFunction="sum" dataDxfId="139" totalsRowDxfId="140"/>
    <tableColumn id="69" xr3:uid="{00000000-0010-0000-0300-000045000000}" name="Math Spec" totalsRowFunction="sum" dataDxfId="137" totalsRowDxfId="138"/>
    <tableColumn id="74" xr3:uid="{00000000-0010-0000-0300-00004A000000}" name="iPD Fac" totalsRowFunction="sum" dataDxfId="135" totalsRowDxfId="136"/>
    <tableColumn id="11" xr3:uid="{00000000-0010-0000-0300-00000B000000}" name="CSA Tr" totalsRowFunction="sum" dataDxfId="133" totalsRowDxfId="134"/>
    <tableColumn id="77" xr3:uid="{00000000-0010-0000-0300-00004D000000}" name="Comp Lit" totalsRowFunction="sum" dataDxfId="131" totalsRowDxfId="132"/>
    <tableColumn id="12" xr3:uid="{00000000-0010-0000-0300-00000C000000}" name="Per Diem Intv" totalsRowFunction="sum" dataDxfId="129" totalsRowDxfId="130"/>
    <tableColumn id="13" xr3:uid="{00000000-0010-0000-0300-00000D000000}" name="Sec Gd" totalsRowFunction="sum" dataDxfId="127" totalsRowDxfId="128"/>
    <tableColumn id="14" xr3:uid="{00000000-0010-0000-0300-00000E000000}" name="GC" totalsRowFunction="sum" dataDxfId="125" totalsRowDxfId="126"/>
    <tableColumn id="15" xr3:uid="{00000000-0010-0000-0300-00000F000000}" name="Cler2" totalsRowFunction="sum" dataDxfId="123" totalsRowDxfId="124"/>
    <tableColumn id="62" xr3:uid="{00000000-0010-0000-0300-00003E000000}" name="JROTC" totalsRowFunction="sum" dataDxfId="121" totalsRowDxfId="122"/>
    <tableColumn id="16" xr3:uid="{00000000-0010-0000-0300-000010000000}" name="SW" totalsRowFunction="sum" dataDxfId="119" totalsRowDxfId="120"/>
    <tableColumn id="40" xr3:uid="{00000000-0010-0000-0300-000028000000}" name="GC2" totalsRowFunction="sum" dataDxfId="117" totalsRowDxfId="118"/>
    <tableColumn id="75" xr3:uid="{00000000-0010-0000-0300-00004B000000}" name="ED Supp Assoc" totalsRowFunction="sum" dataDxfId="115" totalsRowDxfId="116"/>
    <tableColumn id="18" xr3:uid="{00000000-0010-0000-0300-000012000000}" name="Att Interv Off" totalsRowFunction="sum" dataDxfId="113" totalsRowDxfId="114"/>
    <tableColumn id="19" xr3:uid="{00000000-0010-0000-0300-000013000000}" name="In Sch Susp" totalsRowFunction="sum" dataDxfId="111" totalsRowDxfId="112"/>
    <tableColumn id="20" xr3:uid="{00000000-0010-0000-0300-000014000000}" name="Home Sch Coord" totalsRowFunction="sum" dataDxfId="109" totalsRowDxfId="110"/>
    <tableColumn id="21" xr3:uid="{00000000-0010-0000-0300-000015000000}" name="Nurse" totalsRowFunction="sum" dataDxfId="107" totalsRowDxfId="108"/>
    <tableColumn id="22" xr3:uid="{00000000-0010-0000-0300-000016000000}" name="Sec Gd2" totalsRowFunction="sum" dataDxfId="105" totalsRowDxfId="106"/>
    <tableColumn id="23" xr3:uid="{00000000-0010-0000-0300-000017000000}" name="Par Aides" totalsRowFunction="sum" dataDxfId="103" totalsRowDxfId="104"/>
    <tableColumn id="24" xr3:uid="{00000000-0010-0000-0300-000018000000}" name="FRC Coord" totalsRowFunction="sum" dataDxfId="101" totalsRowDxfId="102"/>
    <tableColumn id="25" xr3:uid="{00000000-0010-0000-0300-000019000000}" name="Outr Wkr" totalsRowFunction="sum" dataDxfId="99" totalsRowDxfId="100"/>
    <tableColumn id="26" xr3:uid="{00000000-0010-0000-0300-00001A000000}" name="Pk Para" totalsRowFunction="sum" dataDxfId="97" totalsRowDxfId="98"/>
    <tableColumn id="27" xr3:uid="{00000000-0010-0000-0300-00001B000000}" name="Inst  Asst" totalsRowFunction="sum" dataDxfId="95" totalsRowDxfId="96"/>
    <tableColumn id="28" xr3:uid="{00000000-0010-0000-0300-00001C000000}" name="Rdg Math Prog Asst" totalsRowFunction="sum" dataDxfId="93" totalsRowDxfId="94"/>
    <tableColumn id="29" xr3:uid="{00000000-0010-0000-0300-00001D000000}" name="Bil Asst" totalsRowFunction="sum" dataDxfId="91" totalsRowDxfId="92"/>
    <tableColumn id="30" xr3:uid="{00000000-0010-0000-0300-00001E000000}" name="SPED Para" totalsRowFunction="sum" dataDxfId="89" totalsRowDxfId="90"/>
    <tableColumn id="31" xr3:uid="{00000000-0010-0000-0300-00001F000000}" name="TSF" totalsRowFunction="sum" dataDxfId="87" totalsRowDxfId="88"/>
    <tableColumn id="64" xr3:uid="{00000000-0010-0000-0300-000040000000}" name="Beh Supp Tnr" totalsRowFunction="sum" dataDxfId="85" totalsRowDxfId="86"/>
    <tableColumn id="65" xr3:uid="{00000000-0010-0000-0300-000041000000}" name="Rec Ther" totalsRowFunction="sum" dataDxfId="83" totalsRowDxfId="84"/>
    <tableColumn id="66" xr3:uid="{00000000-0010-0000-0300-000042000000}" name="Beh Spec" totalsRowFunction="sum" dataDxfId="81" totalsRowDxfId="82"/>
    <tableColumn id="32" xr3:uid="{00000000-0010-0000-0300-000020000000}" name="C.N.A" totalsRowFunction="sum" dataDxfId="79" totalsRowDxfId="80"/>
    <tableColumn id="35" xr3:uid="{00000000-0010-0000-0300-000023000000}" name="Dir" totalsRowFunction="sum" dataDxfId="77" totalsRowDxfId="78"/>
    <tableColumn id="36" xr3:uid="{00000000-0010-0000-0300-000024000000}" name="Chief Acct" totalsRowFunction="sum" dataDxfId="75" totalsRowDxfId="76"/>
    <tableColumn id="37" xr3:uid="{00000000-0010-0000-0300-000025000000}" name="GSP" totalsRowFunction="sum" dataDxfId="73" totalsRowDxfId="74"/>
    <tableColumn id="39" xr3:uid="{00000000-0010-0000-0300-000027000000}" name="Acct Pay" totalsRowFunction="sum" dataDxfId="71" totalsRowDxfId="72"/>
    <tableColumn id="41" xr3:uid="{00000000-0010-0000-0300-000029000000}" name="TR Rec" totalsRowFunction="sum" dataDxfId="69" totalsRowDxfId="70"/>
    <tableColumn id="42" xr3:uid="{00000000-0010-0000-0300-00002A000000}" name="Sch Supp Spec" totalsRowFunction="sum" dataDxfId="67" totalsRowDxfId="68"/>
    <tableColumn id="43" xr3:uid="{00000000-0010-0000-0300-00002B000000}" name="Ach First Ldr Res" totalsRowFunction="sum" dataDxfId="65" totalsRowDxfId="66"/>
    <tableColumn id="60" xr3:uid="{00000000-0010-0000-0300-00003C000000}" name="Comp Tech" totalsRowFunction="sum" dataDxfId="63" totalsRowDxfId="64"/>
    <tableColumn id="44" xr3:uid="{00000000-0010-0000-0300-00002C000000}" name="Exec Elem" totalsRowFunction="sum" dataDxfId="61" totalsRowDxfId="62"/>
    <tableColumn id="45" xr3:uid="{00000000-0010-0000-0300-00002D000000}" name="Exec HS" totalsRowFunction="sum" dataDxfId="59" totalsRowDxfId="60"/>
    <tableColumn id="46" xr3:uid="{00000000-0010-0000-0300-00002E000000}" name="Dir E/C" totalsRowFunction="sum" dataDxfId="57" totalsRowDxfId="58"/>
    <tableColumn id="68" xr3:uid="{00000000-0010-0000-0300-000044000000}" name="Dir Lit" totalsRowFunction="sum" dataDxfId="55" totalsRowDxfId="56"/>
    <tableColumn id="67" xr3:uid="{00000000-0010-0000-0300-000043000000}" name="Dir Math" totalsRowFunction="sum" dataDxfId="53" totalsRowDxfId="54"/>
    <tableColumn id="47" xr3:uid="{00000000-0010-0000-0300-00002F000000}" name="Dir  Sci" totalsRowFunction="sum" dataDxfId="51" totalsRowDxfId="52"/>
    <tableColumn id="48" xr3:uid="{00000000-0010-0000-0300-000030000000}" name="Dir Bil Ed" totalsRowFunction="sum" dataDxfId="49" totalsRowDxfId="50"/>
    <tableColumn id="49" xr3:uid="{00000000-0010-0000-0300-000031000000}" name="Dir   Ath PE Health" totalsRowFunction="sum" dataDxfId="47" totalsRowDxfId="48"/>
    <tableColumn id="70" xr3:uid="{00000000-0010-0000-0300-000046000000}" name="Coord. Assess" totalsRowFunction="sum" dataDxfId="45" totalsRowDxfId="46"/>
    <tableColumn id="71" xr3:uid="{00000000-0010-0000-0300-000047000000}" name="Supvr Spec Instr Svcs" totalsRowFunction="sum" dataDxfId="43" totalsRowDxfId="44"/>
    <tableColumn id="50" xr3:uid="{00000000-0010-0000-0300-000032000000}" name="." totalsRowFunction="sum" dataDxfId="41" totalsRowDxfId="42"/>
    <tableColumn id="51" xr3:uid="{00000000-0010-0000-0300-000033000000}" name="Cler Spec" totalsRowFunction="sum" dataDxfId="39" totalsRowDxfId="40"/>
    <tableColumn id="52" xr3:uid="{00000000-0010-0000-0300-000034000000}" name="ESL Data Spec" totalsRowFunction="sum" dataDxfId="37" totalsRowDxfId="38"/>
    <tableColumn id="76" xr3:uid="{00000000-0010-0000-0300-00004C000000}" name="Per Diem Spvr" totalsRowFunction="sum" dataDxfId="35" totalsRowDxfId="36"/>
    <tableColumn id="53" xr3:uid="{00000000-0010-0000-0300-000035000000}" name="Fac" totalsRowFunction="sum" dataDxfId="33" totalsRowDxfId="34"/>
    <tableColumn id="54" xr3:uid="{00000000-0010-0000-0300-000036000000}" name="Home Sch Coor" totalsRowFunction="sum" dataDxfId="31" totalsRowDxfId="32"/>
    <tableColumn id="55" xr3:uid="{00000000-0010-0000-0300-000037000000}" name="Omb" totalsRowFunction="sum" dataDxfId="29" totalsRowDxfId="30"/>
    <tableColumn id="57" xr3:uid="{00000000-0010-0000-0300-000039000000}" name="Dir Par Ctr" totalsRowFunction="sum" dataDxfId="27" totalsRowDxfId="28"/>
    <tableColumn id="73" xr3:uid="{00000000-0010-0000-0300-000049000000}" name="Coord NNPS" totalsRowFunction="sum" dataDxfId="25" totalsRowDxfId="26"/>
    <tableColumn id="72" xr3:uid="{00000000-0010-0000-0300-000048000000}" name="Prog Asst2" totalsRowFunction="sum" dataDxfId="23" totalsRowDxfId="24"/>
    <tableColumn id="58" xr3:uid="{00000000-0010-0000-0300-00003A000000}" name="Outr Wkr5" totalsRowFunction="sum" dataDxfId="21" totalsRowDxfId="22"/>
    <tableColumn id="59" xr3:uid="{00000000-0010-0000-0300-00003B000000}" name="Cler3" totalsRowFunction="sum" dataDxfId="19" totalsRowDxfId="20"/>
    <tableColumn id="61" xr3:uid="{00000000-0010-0000-0300-00003D000000}" name="Dir Team" totalsRowFunction="sum" dataDxfId="17" totalsRowDxfId="18"/>
  </tableColumns>
  <tableStyleInfo name="TableStyleMedium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able54" displayName="Table54" ref="A6:O130" totalsRowShown="0" headerRowDxfId="16" tableBorderDxfId="15">
  <autoFilter ref="A6:O130" xr:uid="{00000000-0009-0000-0100-000003000000}"/>
  <tableColumns count="15">
    <tableColumn id="1" xr3:uid="{00000000-0010-0000-0400-000001000000}" name="PROJECT NUMBER" dataDxfId="14" dataCellStyle="Normal 2"/>
    <tableColumn id="2" xr3:uid="{00000000-0010-0000-0400-000002000000}" name="GRANT TITLE" dataDxfId="13" dataCellStyle="Normal 2"/>
    <tableColumn id="15" xr3:uid="{00000000-0010-0000-0400-00000F000000}" name="Service Description" dataDxfId="12" dataCellStyle="Normal 2"/>
    <tableColumn id="4" xr3:uid="{00000000-0010-0000-0400-000004000000}" name="Early Childhood Education" dataDxfId="11" dataCellStyle="Normal 2"/>
    <tableColumn id="19" xr3:uid="{00000000-0010-0000-0400-000013000000}" name="Dropout Prev" dataDxfId="10" dataCellStyle="Normal 2"/>
    <tableColumn id="20" xr3:uid="{00000000-0010-0000-0400-000014000000}" name="Parent Inv" dataDxfId="9" dataCellStyle="Normal 2"/>
    <tableColumn id="18" xr3:uid="{00000000-0010-0000-0400-000012000000}" name="Technology" dataDxfId="8" dataCellStyle="Normal 2"/>
    <tableColumn id="5" xr3:uid="{00000000-0010-0000-0400-000005000000}" name="Bilingual ESL " dataDxfId="7" dataCellStyle="Normal 2"/>
    <tableColumn id="22" xr3:uid="{00000000-0010-0000-0400-000016000000}" name="Academic Support" dataDxfId="6" dataCellStyle="Normal 2"/>
    <tableColumn id="23" xr3:uid="{00000000-0010-0000-0400-000017000000}" name="Student Support" dataDxfId="5" dataCellStyle="Normal 2"/>
    <tableColumn id="27" xr3:uid="{00000000-0010-0000-0400-00001B000000}" name="Spec Educ" dataDxfId="4" dataCellStyle="Normal 2"/>
    <tableColumn id="26" xr3:uid="{00000000-0010-0000-0400-00001A000000}" name="Prof Dev" dataDxfId="3" dataCellStyle="Normal 2"/>
    <tableColumn id="25" xr3:uid="{00000000-0010-0000-0400-000019000000}" name="Ext. Day" dataDxfId="2" dataCellStyle="Normal 2"/>
    <tableColumn id="24" xr3:uid="{00000000-0010-0000-0400-000018000000}" name="Summer" dataDxfId="1" dataCellStyle="Normal 2"/>
    <tableColumn id="21" xr3:uid="{00000000-0010-0000-0400-000015000000}" name="District Support" dataDxfId="0" dataCellStyle="Normal 2"/>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6FF33"/>
  </sheetPr>
  <dimension ref="A1:S66"/>
  <sheetViews>
    <sheetView showGridLines="0" tabSelected="1" zoomScaleNormal="100" workbookViewId="0">
      <pane ySplit="5" topLeftCell="A45" activePane="bottomLeft" state="frozen"/>
      <selection pane="bottomLeft" activeCell="P50" sqref="P50"/>
    </sheetView>
  </sheetViews>
  <sheetFormatPr defaultColWidth="16.42578125" defaultRowHeight="12" customHeight="1"/>
  <cols>
    <col min="1" max="1" width="5.5703125" style="186" customWidth="1"/>
    <col min="2" max="2" width="3.7109375" style="186" customWidth="1"/>
    <col min="3" max="3" width="17.28515625" style="186" customWidth="1"/>
    <col min="4" max="4" width="15.140625" style="186" customWidth="1"/>
    <col min="5" max="5" width="12.5703125" style="186" customWidth="1"/>
    <col min="6" max="6" width="4.5703125" style="186" customWidth="1"/>
    <col min="7" max="7" width="11.7109375" style="186" customWidth="1"/>
    <col min="8" max="8" width="1.7109375" style="186" customWidth="1"/>
    <col min="9" max="9" width="5.140625" style="186" customWidth="1"/>
    <col min="10" max="10" width="13.28515625" style="186" customWidth="1"/>
    <col min="11" max="11" width="11.5703125" style="186" customWidth="1"/>
    <col min="12" max="12" width="3.7109375" style="186" customWidth="1"/>
    <col min="13" max="13" width="14.28515625" style="212" customWidth="1"/>
    <col min="14" max="14" width="14.140625" style="176" customWidth="1"/>
    <col min="15" max="15" width="7.42578125" style="178" customWidth="1"/>
    <col min="16" max="16" width="18.42578125" style="177" customWidth="1"/>
    <col min="17" max="17" width="18" style="177" customWidth="1"/>
    <col min="18" max="16384" width="16.42578125" style="177"/>
  </cols>
  <sheetData>
    <row r="1" spans="1:19" s="176" customFormat="1" ht="23.45" customHeight="1">
      <c r="A1" s="455" t="s">
        <v>0</v>
      </c>
      <c r="B1" s="456"/>
      <c r="C1" s="456"/>
      <c r="D1" s="456"/>
      <c r="E1" s="456"/>
      <c r="F1" s="456"/>
      <c r="G1" s="456"/>
      <c r="H1" s="456"/>
      <c r="I1" s="456"/>
      <c r="J1" s="456"/>
      <c r="K1" s="456"/>
      <c r="L1" s="456"/>
      <c r="M1" s="456"/>
      <c r="N1" s="457"/>
      <c r="O1" s="178"/>
      <c r="P1" s="177"/>
      <c r="Q1" s="177"/>
      <c r="R1" s="177"/>
      <c r="S1" s="177"/>
    </row>
    <row r="2" spans="1:19" s="176" customFormat="1" ht="5.25" customHeight="1">
      <c r="A2" s="458"/>
      <c r="B2" s="459"/>
      <c r="C2" s="459"/>
      <c r="D2" s="459"/>
      <c r="E2" s="459"/>
      <c r="F2" s="459"/>
      <c r="G2" s="459"/>
      <c r="H2" s="459"/>
      <c r="I2" s="459"/>
      <c r="J2" s="459"/>
      <c r="K2" s="459"/>
      <c r="L2" s="459"/>
      <c r="M2" s="459"/>
      <c r="N2" s="225"/>
      <c r="O2" s="178"/>
      <c r="P2" s="177"/>
      <c r="Q2" s="177"/>
      <c r="R2" s="177"/>
      <c r="S2" s="177"/>
    </row>
    <row r="3" spans="1:19" ht="23.45" customHeight="1">
      <c r="A3" s="460" t="s">
        <v>1</v>
      </c>
      <c r="B3" s="461"/>
      <c r="C3" s="461"/>
      <c r="D3" s="461"/>
      <c r="E3" s="461"/>
      <c r="F3" s="461"/>
      <c r="G3" s="461"/>
      <c r="H3" s="461"/>
      <c r="I3" s="461"/>
      <c r="J3" s="461"/>
      <c r="K3" s="461"/>
      <c r="L3" s="461"/>
      <c r="M3" s="461"/>
      <c r="N3" s="462"/>
    </row>
    <row r="4" spans="1:19" ht="9" customHeight="1">
      <c r="A4" s="458"/>
      <c r="B4" s="459"/>
      <c r="C4" s="459"/>
      <c r="D4" s="459"/>
      <c r="E4" s="459"/>
      <c r="F4" s="459"/>
      <c r="G4" s="459"/>
      <c r="H4" s="459"/>
      <c r="I4" s="459"/>
      <c r="J4" s="459"/>
      <c r="K4" s="459"/>
      <c r="L4" s="459"/>
      <c r="M4" s="459"/>
      <c r="N4" s="225"/>
    </row>
    <row r="5" spans="1:19" s="182" customFormat="1" ht="19.5" customHeight="1" thickBot="1">
      <c r="A5" s="336" t="s">
        <v>2</v>
      </c>
      <c r="B5" s="179"/>
      <c r="C5" s="180" t="s">
        <v>3</v>
      </c>
      <c r="D5" s="180"/>
      <c r="E5" s="180"/>
      <c r="F5" s="181"/>
      <c r="G5" s="179" t="s">
        <v>4</v>
      </c>
      <c r="H5" s="179"/>
      <c r="I5" s="179"/>
      <c r="J5" s="179" t="s">
        <v>4</v>
      </c>
      <c r="K5" s="179"/>
      <c r="L5" s="179"/>
      <c r="M5" s="179"/>
      <c r="N5" s="337"/>
      <c r="O5" s="183"/>
    </row>
    <row r="6" spans="1:19" ht="18.75" customHeight="1" thickBot="1">
      <c r="A6" s="232" t="s">
        <v>5</v>
      </c>
      <c r="B6" s="185"/>
      <c r="C6" s="185" t="s">
        <v>6</v>
      </c>
      <c r="D6" s="185"/>
      <c r="G6" s="177"/>
      <c r="H6" s="177"/>
      <c r="J6" s="226">
        <v>215843895</v>
      </c>
      <c r="K6" s="187"/>
      <c r="L6" s="187"/>
      <c r="M6" s="187"/>
      <c r="N6" s="227"/>
      <c r="O6" s="183"/>
    </row>
    <row r="7" spans="1:19" ht="5.25" customHeight="1">
      <c r="A7" s="184"/>
      <c r="B7" s="185"/>
      <c r="C7" s="189"/>
      <c r="D7" s="189"/>
      <c r="J7" s="187"/>
      <c r="K7" s="187"/>
      <c r="L7" s="187"/>
      <c r="N7" s="225"/>
      <c r="O7" s="183"/>
    </row>
    <row r="8" spans="1:19" ht="12" customHeight="1">
      <c r="A8" s="184"/>
      <c r="B8" s="185"/>
      <c r="C8" s="203" t="s">
        <v>7</v>
      </c>
      <c r="D8" s="189"/>
      <c r="E8" s="282">
        <v>51648551</v>
      </c>
      <c r="G8" s="177"/>
      <c r="J8" s="187"/>
      <c r="K8" s="211">
        <f>E8/$J$6</f>
        <v>0.23928659645434958</v>
      </c>
      <c r="L8" s="211"/>
      <c r="N8" s="225"/>
      <c r="O8" s="183"/>
    </row>
    <row r="9" spans="1:19" ht="5.25" customHeight="1">
      <c r="A9" s="184"/>
      <c r="B9" s="185"/>
      <c r="C9" s="189"/>
      <c r="D9" s="189"/>
      <c r="G9" s="177"/>
      <c r="J9" s="187"/>
      <c r="N9" s="225"/>
      <c r="O9" s="183"/>
    </row>
    <row r="10" spans="1:19" ht="12" customHeight="1">
      <c r="A10" s="184"/>
      <c r="B10" s="185"/>
      <c r="C10" s="203" t="s">
        <v>8</v>
      </c>
      <c r="D10" s="189"/>
      <c r="E10" s="282">
        <v>164195344</v>
      </c>
      <c r="G10" s="177"/>
      <c r="J10" s="187"/>
      <c r="K10" s="211">
        <f>E10/$J$6</f>
        <v>0.76071340354565042</v>
      </c>
      <c r="L10" s="211"/>
      <c r="N10" s="225"/>
    </row>
    <row r="11" spans="1:19" s="48" customFormat="1" ht="4.5" customHeight="1">
      <c r="A11" s="207"/>
      <c r="B11" s="208"/>
      <c r="C11" s="204"/>
      <c r="D11" s="204"/>
      <c r="E11" s="210"/>
      <c r="F11" s="186"/>
      <c r="G11" s="211"/>
      <c r="H11" s="211"/>
      <c r="I11" s="209"/>
      <c r="J11" s="210"/>
      <c r="K11" s="210"/>
      <c r="L11" s="210"/>
      <c r="M11" s="210"/>
      <c r="N11" s="237"/>
    </row>
    <row r="12" spans="1:19" ht="6" customHeight="1">
      <c r="A12" s="188"/>
      <c r="B12" s="191"/>
      <c r="C12" s="191"/>
      <c r="D12" s="191"/>
      <c r="E12" s="192"/>
      <c r="F12" s="192"/>
      <c r="G12" s="192"/>
      <c r="H12" s="192"/>
      <c r="I12" s="192"/>
      <c r="J12" s="193"/>
      <c r="K12" s="193"/>
      <c r="L12" s="193"/>
      <c r="M12" s="193"/>
      <c r="N12" s="228"/>
    </row>
    <row r="13" spans="1:19" ht="5.25" customHeight="1" thickBot="1">
      <c r="A13" s="184"/>
      <c r="B13" s="185"/>
      <c r="C13" s="189"/>
      <c r="D13" s="189"/>
      <c r="J13" s="187"/>
      <c r="K13" s="187"/>
      <c r="L13" s="187"/>
      <c r="N13" s="225"/>
    </row>
    <row r="14" spans="1:19" ht="18.75" customHeight="1" thickBot="1">
      <c r="A14" s="232" t="s">
        <v>9</v>
      </c>
      <c r="B14" s="185"/>
      <c r="C14" s="185" t="s">
        <v>6</v>
      </c>
      <c r="D14" s="185"/>
      <c r="G14" s="190"/>
      <c r="J14" s="226">
        <f>224218122+16502</f>
        <v>224234624</v>
      </c>
      <c r="K14" s="187"/>
      <c r="L14" s="187"/>
      <c r="M14" s="229">
        <f>J14-M21</f>
        <v>219830397</v>
      </c>
      <c r="N14" s="238" t="s">
        <v>10</v>
      </c>
    </row>
    <row r="15" spans="1:19" ht="5.0999999999999996" customHeight="1">
      <c r="A15" s="188"/>
      <c r="B15" s="189"/>
      <c r="C15" s="189"/>
      <c r="D15" s="189"/>
      <c r="E15" s="190"/>
      <c r="F15" s="190"/>
      <c r="G15" s="190"/>
      <c r="H15" s="190"/>
      <c r="I15" s="190"/>
      <c r="N15" s="225"/>
    </row>
    <row r="16" spans="1:19" ht="17.100000000000001" customHeight="1">
      <c r="A16" s="184"/>
      <c r="B16" s="185"/>
      <c r="C16" s="185" t="s">
        <v>7</v>
      </c>
      <c r="D16" s="185"/>
      <c r="E16" s="194">
        <f>J14-E20</f>
        <v>55635053</v>
      </c>
      <c r="J16" s="187"/>
      <c r="K16" s="195">
        <f>E16/$J$14</f>
        <v>0.24811089388229357</v>
      </c>
      <c r="L16" s="195"/>
      <c r="M16" s="230"/>
      <c r="N16" s="225"/>
      <c r="O16" s="231"/>
    </row>
    <row r="17" spans="1:19" ht="17.100000000000001" customHeight="1">
      <c r="A17" s="184"/>
      <c r="B17" s="185"/>
      <c r="C17" s="189" t="s">
        <v>11</v>
      </c>
      <c r="D17" s="185"/>
      <c r="G17" s="190">
        <f>E16-E8</f>
        <v>3986502</v>
      </c>
      <c r="H17" s="190"/>
      <c r="I17" s="196">
        <f>G17/E8</f>
        <v>7.7185166336999469E-2</v>
      </c>
      <c r="J17" s="190" t="s">
        <v>12</v>
      </c>
      <c r="K17" s="187"/>
      <c r="L17" s="187"/>
      <c r="M17" s="230"/>
      <c r="N17" s="225"/>
    </row>
    <row r="18" spans="1:19" s="176" customFormat="1" ht="13.5" customHeight="1">
      <c r="A18" s="184"/>
      <c r="B18" s="185"/>
      <c r="C18" s="283" t="s">
        <v>13</v>
      </c>
      <c r="D18" s="203"/>
      <c r="E18" s="186"/>
      <c r="F18" s="186"/>
      <c r="G18" s="190"/>
      <c r="H18" s="190"/>
      <c r="I18" s="186"/>
      <c r="J18" s="185"/>
      <c r="K18" s="185"/>
      <c r="L18" s="185"/>
      <c r="M18" s="212"/>
      <c r="N18" s="225"/>
      <c r="O18" s="178"/>
      <c r="P18" s="177"/>
      <c r="Q18" s="177"/>
      <c r="R18" s="177"/>
      <c r="S18" s="177"/>
    </row>
    <row r="19" spans="1:19" ht="5.0999999999999996" customHeight="1">
      <c r="A19" s="184"/>
      <c r="B19" s="185"/>
      <c r="C19" s="189"/>
      <c r="D19" s="189"/>
      <c r="J19" s="187"/>
      <c r="K19" s="187"/>
      <c r="L19" s="187"/>
      <c r="N19" s="225"/>
    </row>
    <row r="20" spans="1:19" ht="17.100000000000001" customHeight="1">
      <c r="A20" s="184"/>
      <c r="B20" s="185"/>
      <c r="C20" s="189" t="s">
        <v>14</v>
      </c>
      <c r="D20" s="185"/>
      <c r="E20" s="194">
        <v>168599571</v>
      </c>
      <c r="J20" s="187"/>
      <c r="K20" s="195">
        <f>E20/$J$14</f>
        <v>0.75188910611770643</v>
      </c>
      <c r="L20" s="195"/>
      <c r="N20" s="225"/>
    </row>
    <row r="21" spans="1:19" ht="17.100000000000001" customHeight="1" thickBot="1">
      <c r="A21" s="188"/>
      <c r="B21" s="189"/>
      <c r="C21" s="189" t="s">
        <v>11</v>
      </c>
      <c r="D21" s="185"/>
      <c r="E21" s="197"/>
      <c r="G21" s="190">
        <f>E20-E10</f>
        <v>4404227</v>
      </c>
      <c r="H21" s="190"/>
      <c r="I21" s="196">
        <f>G21/E10</f>
        <v>2.6823093107926372E-2</v>
      </c>
      <c r="J21" s="190" t="s">
        <v>12</v>
      </c>
      <c r="M21" s="229">
        <f>G21</f>
        <v>4404227</v>
      </c>
      <c r="N21" s="238" t="s">
        <v>15</v>
      </c>
    </row>
    <row r="22" spans="1:19" ht="15.95" customHeight="1" thickBot="1">
      <c r="A22" s="202"/>
      <c r="C22" s="234" t="s">
        <v>16</v>
      </c>
      <c r="D22" s="234"/>
      <c r="E22" s="177"/>
      <c r="F22" s="189"/>
      <c r="H22" s="233"/>
      <c r="I22" s="453" t="s">
        <v>17</v>
      </c>
      <c r="J22" s="453"/>
      <c r="K22" s="453"/>
      <c r="L22" s="454"/>
      <c r="M22" s="235">
        <f>J14-J6</f>
        <v>8390729</v>
      </c>
      <c r="N22" s="236">
        <f>M22/J6</f>
        <v>3.8874062201295988E-2</v>
      </c>
    </row>
    <row r="23" spans="1:19" ht="4.5" customHeight="1">
      <c r="A23" s="188"/>
      <c r="B23" s="189"/>
      <c r="C23" s="189"/>
      <c r="D23" s="189"/>
      <c r="E23" s="190"/>
      <c r="F23" s="190"/>
      <c r="G23" s="190"/>
      <c r="H23" s="190"/>
      <c r="I23" s="190"/>
      <c r="N23" s="225"/>
    </row>
    <row r="24" spans="1:19" ht="6" customHeight="1">
      <c r="A24" s="188"/>
      <c r="B24" s="191"/>
      <c r="C24" s="191"/>
      <c r="D24" s="191"/>
      <c r="E24" s="192"/>
      <c r="F24" s="192"/>
      <c r="G24" s="192"/>
      <c r="H24" s="192"/>
      <c r="I24" s="192"/>
      <c r="J24" s="193"/>
      <c r="K24" s="193"/>
      <c r="L24" s="193"/>
      <c r="M24" s="193"/>
      <c r="N24" s="228"/>
    </row>
    <row r="25" spans="1:19" ht="5.25" customHeight="1" thickBot="1">
      <c r="A25" s="184"/>
      <c r="B25" s="185"/>
      <c r="C25" s="189"/>
      <c r="D25" s="189"/>
      <c r="J25" s="187"/>
      <c r="K25" s="187"/>
      <c r="L25" s="187"/>
      <c r="N25" s="225"/>
    </row>
    <row r="26" spans="1:19" ht="18.75" customHeight="1" thickBot="1">
      <c r="A26" s="232" t="s">
        <v>18</v>
      </c>
      <c r="B26" s="185"/>
      <c r="C26" s="185" t="s">
        <v>19</v>
      </c>
      <c r="D26" s="185"/>
      <c r="J26" s="226">
        <f>J14+G28+G33</f>
        <v>232641042</v>
      </c>
      <c r="K26" s="187"/>
      <c r="L26" s="187"/>
      <c r="M26" s="229">
        <f>219830397+3281703</f>
        <v>223112100</v>
      </c>
      <c r="N26" s="238" t="s">
        <v>10</v>
      </c>
      <c r="O26" s="231"/>
    </row>
    <row r="27" spans="1:19" ht="17.100000000000001" customHeight="1">
      <c r="A27" s="188"/>
      <c r="B27" s="189"/>
      <c r="C27" s="189" t="s">
        <v>20</v>
      </c>
      <c r="D27" s="189"/>
      <c r="E27" s="194">
        <f>E16+G28</f>
        <v>58916756</v>
      </c>
      <c r="F27" s="190" t="s">
        <v>21</v>
      </c>
      <c r="G27" s="190"/>
      <c r="H27" s="190"/>
      <c r="I27" s="190"/>
      <c r="K27" s="195">
        <f>E27/$J$26</f>
        <v>0.25325177145656008</v>
      </c>
      <c r="L27" s="195"/>
      <c r="N27" s="225"/>
    </row>
    <row r="28" spans="1:19" ht="17.100000000000001" customHeight="1">
      <c r="A28" s="188"/>
      <c r="B28" s="189"/>
      <c r="C28" s="189" t="s">
        <v>11</v>
      </c>
      <c r="D28" s="189"/>
      <c r="E28" s="190"/>
      <c r="F28" s="190"/>
      <c r="G28" s="190">
        <v>3281703</v>
      </c>
      <c r="H28" s="190"/>
      <c r="I28" s="198">
        <f>G28/E16</f>
        <v>5.8986247393347499E-2</v>
      </c>
      <c r="J28" s="199" t="s">
        <v>12</v>
      </c>
      <c r="N28" s="225"/>
    </row>
    <row r="29" spans="1:19" ht="17.100000000000001" customHeight="1">
      <c r="A29" s="188"/>
      <c r="B29" s="189"/>
      <c r="C29" s="249" t="s">
        <v>22</v>
      </c>
      <c r="D29" s="189"/>
      <c r="E29" s="190"/>
      <c r="F29" s="190"/>
      <c r="G29" s="190"/>
      <c r="H29" s="190"/>
      <c r="I29" s="198"/>
      <c r="J29" s="199"/>
      <c r="K29" s="375">
        <v>1212273</v>
      </c>
      <c r="N29" s="225"/>
    </row>
    <row r="30" spans="1:19" ht="16.5" customHeight="1">
      <c r="A30" s="188"/>
      <c r="B30" s="189"/>
      <c r="C30" s="249" t="s">
        <v>23</v>
      </c>
      <c r="D30" s="250"/>
      <c r="E30" s="251"/>
      <c r="F30" s="251"/>
      <c r="G30" s="252"/>
      <c r="H30" s="252"/>
      <c r="I30" s="253"/>
      <c r="J30" s="338" t="s">
        <v>24</v>
      </c>
      <c r="K30" s="252"/>
      <c r="L30" s="252"/>
      <c r="N30" s="225"/>
    </row>
    <row r="31" spans="1:19" ht="16.5" customHeight="1">
      <c r="A31" s="188"/>
      <c r="B31" s="189"/>
      <c r="C31" s="249" t="s">
        <v>25</v>
      </c>
      <c r="D31" s="250"/>
      <c r="E31" s="251"/>
      <c r="F31" s="251"/>
      <c r="G31" s="252"/>
      <c r="H31" s="252"/>
      <c r="I31" s="253"/>
      <c r="J31" s="338" t="s">
        <v>24</v>
      </c>
      <c r="K31" s="252"/>
      <c r="L31" s="252"/>
      <c r="N31" s="225"/>
    </row>
    <row r="32" spans="1:19" ht="17.100000000000001" customHeight="1">
      <c r="A32" s="202"/>
      <c r="C32" s="189" t="s">
        <v>26</v>
      </c>
      <c r="D32" s="203"/>
      <c r="E32" s="194">
        <v>173724286</v>
      </c>
      <c r="I32" s="200"/>
      <c r="J32" s="201"/>
      <c r="K32" s="195">
        <f>E32/$J$26</f>
        <v>0.74674822854343992</v>
      </c>
      <c r="L32" s="195"/>
      <c r="N32" s="225"/>
    </row>
    <row r="33" spans="1:17" ht="17.100000000000001" customHeight="1">
      <c r="A33" s="188"/>
      <c r="B33" s="189"/>
      <c r="C33" s="189" t="s">
        <v>11</v>
      </c>
      <c r="D33" s="189"/>
      <c r="E33" s="194"/>
      <c r="F33" s="190"/>
      <c r="G33" s="190">
        <f>E32-E20</f>
        <v>5124715</v>
      </c>
      <c r="H33" s="190"/>
      <c r="I33" s="198">
        <f>G33/E20</f>
        <v>3.0395777222944415E-2</v>
      </c>
      <c r="J33" s="199" t="s">
        <v>12</v>
      </c>
      <c r="M33" s="229">
        <f>G33+G21</f>
        <v>9528942</v>
      </c>
      <c r="N33" s="238" t="s">
        <v>15</v>
      </c>
      <c r="O33" s="301"/>
    </row>
    <row r="34" spans="1:17" ht="5.0999999999999996" customHeight="1" thickBot="1">
      <c r="A34" s="202"/>
      <c r="C34" s="204"/>
      <c r="D34" s="204"/>
      <c r="E34" s="205"/>
      <c r="F34" s="206"/>
      <c r="G34" s="233"/>
      <c r="H34" s="233"/>
      <c r="N34" s="225"/>
    </row>
    <row r="35" spans="1:17" ht="15.95" customHeight="1" thickBot="1">
      <c r="A35" s="202"/>
      <c r="C35" s="234" t="s">
        <v>27</v>
      </c>
      <c r="D35" s="234"/>
      <c r="E35" s="177"/>
      <c r="F35" s="189"/>
      <c r="H35" s="233"/>
      <c r="I35" s="453" t="s">
        <v>17</v>
      </c>
      <c r="J35" s="453"/>
      <c r="K35" s="453"/>
      <c r="L35" s="454"/>
      <c r="M35" s="235">
        <f>J26-J14</f>
        <v>8406418</v>
      </c>
      <c r="N35" s="236">
        <f>M35/J14</f>
        <v>3.7489384333438174E-2</v>
      </c>
    </row>
    <row r="36" spans="1:17" ht="4.5" customHeight="1">
      <c r="A36" s="188"/>
      <c r="B36" s="189"/>
      <c r="C36" s="189"/>
      <c r="D36" s="189"/>
      <c r="E36" s="190"/>
      <c r="F36" s="190"/>
      <c r="G36" s="190"/>
      <c r="H36" s="190"/>
      <c r="I36" s="190"/>
      <c r="N36" s="225"/>
    </row>
    <row r="37" spans="1:17" ht="18.95" customHeight="1" thickBot="1">
      <c r="A37" s="316"/>
      <c r="B37" s="302"/>
      <c r="C37" s="330" t="s">
        <v>28</v>
      </c>
      <c r="F37" s="322" t="s">
        <v>29</v>
      </c>
      <c r="G37" s="321"/>
      <c r="H37" s="321"/>
      <c r="I37" s="321"/>
      <c r="J37" s="309">
        <v>-1078805</v>
      </c>
      <c r="K37" s="305" t="s">
        <v>30</v>
      </c>
      <c r="L37" s="302"/>
      <c r="M37" s="302"/>
      <c r="N37" s="303"/>
      <c r="O37" s="329"/>
    </row>
    <row r="38" spans="1:17" ht="15" customHeight="1">
      <c r="A38" s="316"/>
      <c r="B38" s="302"/>
      <c r="C38" s="323">
        <v>1200000</v>
      </c>
      <c r="D38" s="304" t="s">
        <v>31</v>
      </c>
      <c r="E38" s="302"/>
      <c r="F38" s="302"/>
      <c r="G38" s="302"/>
      <c r="H38" s="302"/>
      <c r="I38" s="302"/>
      <c r="J38" s="307">
        <v>-1019400</v>
      </c>
      <c r="K38" s="308" t="s">
        <v>32</v>
      </c>
      <c r="L38" s="302"/>
      <c r="M38" s="302"/>
      <c r="N38" s="303"/>
    </row>
    <row r="39" spans="1:17" ht="15" customHeight="1">
      <c r="A39" s="316"/>
      <c r="B39" s="302"/>
      <c r="C39" s="324">
        <v>1019400</v>
      </c>
      <c r="D39" s="304" t="s">
        <v>33</v>
      </c>
      <c r="E39" s="302"/>
      <c r="F39" s="302"/>
      <c r="G39" s="302"/>
      <c r="H39" s="302"/>
      <c r="I39" s="302"/>
      <c r="J39" s="310">
        <f>-M33</f>
        <v>-9528942</v>
      </c>
      <c r="K39" s="308" t="s">
        <v>34</v>
      </c>
      <c r="L39" s="302"/>
      <c r="M39" s="302"/>
      <c r="N39" s="303"/>
      <c r="O39" s="301"/>
    </row>
    <row r="40" spans="1:17" ht="15" customHeight="1" thickBot="1">
      <c r="A40" s="316"/>
      <c r="B40" s="302"/>
      <c r="C40" s="325">
        <v>1062303</v>
      </c>
      <c r="D40" s="304" t="s">
        <v>35</v>
      </c>
      <c r="E40" s="302"/>
      <c r="F40" s="302"/>
      <c r="G40" s="302"/>
      <c r="H40" s="302"/>
      <c r="I40" s="302"/>
      <c r="J40" s="315">
        <f>SUM(J26,J37:J39)</f>
        <v>221013895</v>
      </c>
      <c r="K40" s="328" t="s">
        <v>36</v>
      </c>
      <c r="L40" s="302"/>
      <c r="M40" s="302"/>
      <c r="N40" s="303"/>
      <c r="O40" s="301"/>
    </row>
    <row r="41" spans="1:17" ht="15" customHeight="1" thickTop="1" thickBot="1">
      <c r="A41" s="316"/>
      <c r="B41" s="302"/>
      <c r="C41" s="326">
        <f>SUM(C38:C40)</f>
        <v>3281703</v>
      </c>
      <c r="D41" s="304" t="s">
        <v>37</v>
      </c>
      <c r="E41" s="302"/>
      <c r="F41" s="302"/>
      <c r="G41" s="302"/>
      <c r="H41" s="302"/>
      <c r="I41" s="302"/>
      <c r="J41" s="302"/>
      <c r="K41" s="304"/>
      <c r="L41" s="302"/>
      <c r="M41" s="302"/>
      <c r="N41" s="303"/>
      <c r="O41" s="301"/>
    </row>
    <row r="42" spans="1:17" ht="15" customHeight="1" thickBot="1">
      <c r="A42" s="316"/>
      <c r="B42" s="302"/>
      <c r="C42" s="306">
        <f>219830397-219813895</f>
        <v>16502</v>
      </c>
      <c r="D42" s="304" t="s">
        <v>38</v>
      </c>
      <c r="E42" s="302"/>
      <c r="F42" s="302"/>
      <c r="G42" s="302"/>
      <c r="H42" s="302"/>
      <c r="I42" s="302"/>
      <c r="J42" s="380">
        <f>J40+M33</f>
        <v>230542837</v>
      </c>
      <c r="K42" s="304" t="s">
        <v>39</v>
      </c>
      <c r="L42" s="302"/>
      <c r="M42" s="302"/>
      <c r="N42" s="303"/>
      <c r="O42" s="301"/>
    </row>
    <row r="43" spans="1:17" ht="15" customHeight="1" thickBot="1">
      <c r="A43" s="316"/>
      <c r="B43" s="304"/>
      <c r="C43" s="327">
        <f>SUM(C41:C42)</f>
        <v>3298205</v>
      </c>
      <c r="D43" s="304"/>
      <c r="E43" s="302"/>
      <c r="F43" s="302"/>
      <c r="G43" s="302"/>
      <c r="H43" s="302"/>
      <c r="I43" s="302"/>
      <c r="J43" s="302"/>
      <c r="K43" s="302"/>
      <c r="L43" s="302"/>
      <c r="M43" s="302"/>
      <c r="N43" s="303"/>
      <c r="O43" s="301"/>
      <c r="P43" s="376"/>
    </row>
    <row r="44" spans="1:17" ht="14.25" customHeight="1">
      <c r="A44" s="188"/>
      <c r="B44" s="189"/>
      <c r="C44" s="189"/>
      <c r="D44" s="189"/>
      <c r="E44" s="190"/>
      <c r="F44" s="190"/>
      <c r="G44" s="190"/>
      <c r="H44" s="190"/>
      <c r="I44" s="190"/>
      <c r="N44" s="225"/>
      <c r="Q44" s="311"/>
    </row>
    <row r="45" spans="1:17" ht="6.95" customHeight="1" thickBot="1">
      <c r="A45" s="188"/>
      <c r="B45" s="317"/>
      <c r="C45" s="317"/>
      <c r="D45" s="317"/>
      <c r="E45" s="318"/>
      <c r="F45" s="318"/>
      <c r="G45" s="318"/>
      <c r="H45" s="318"/>
      <c r="I45" s="318"/>
      <c r="J45" s="319"/>
      <c r="K45" s="319"/>
      <c r="L45" s="319"/>
      <c r="M45" s="319"/>
      <c r="N45" s="319"/>
    </row>
    <row r="46" spans="1:17" ht="18.75" customHeight="1" thickBot="1">
      <c r="A46" s="232" t="s">
        <v>40</v>
      </c>
      <c r="B46" s="185"/>
      <c r="C46" s="185" t="s">
        <v>19</v>
      </c>
      <c r="D46" s="185"/>
      <c r="J46" s="226">
        <f>SUM(E47,E50)</f>
        <v>239526866</v>
      </c>
      <c r="K46" s="187"/>
      <c r="L46" s="187"/>
      <c r="M46" s="229">
        <f>J46-M51</f>
        <v>224822062</v>
      </c>
      <c r="N46" s="238" t="s">
        <v>10</v>
      </c>
    </row>
    <row r="47" spans="1:17" ht="17.100000000000001" customHeight="1">
      <c r="A47" s="188"/>
      <c r="B47" s="189"/>
      <c r="C47" s="189" t="s">
        <v>20</v>
      </c>
      <c r="D47" s="189"/>
      <c r="E47" s="194">
        <f>E27+1693460+16502</f>
        <v>60626718</v>
      </c>
      <c r="F47" s="190"/>
      <c r="G47" s="190"/>
      <c r="H47" s="190"/>
      <c r="I47" s="190"/>
      <c r="K47" s="195">
        <f>E47/$J$26</f>
        <v>0.26060198784701111</v>
      </c>
      <c r="L47" s="195"/>
      <c r="N47" s="225"/>
    </row>
    <row r="48" spans="1:17" ht="17.100000000000001" customHeight="1">
      <c r="A48" s="188"/>
      <c r="B48" s="189"/>
      <c r="C48" s="189" t="s">
        <v>11</v>
      </c>
      <c r="D48" s="189"/>
      <c r="E48" s="190"/>
      <c r="F48" s="190"/>
      <c r="G48" s="190">
        <v>1693460</v>
      </c>
      <c r="H48" s="190"/>
      <c r="I48" s="198">
        <f>G48/E27</f>
        <v>2.8743266177112672E-2</v>
      </c>
      <c r="J48" s="199" t="s">
        <v>12</v>
      </c>
      <c r="N48" s="225"/>
    </row>
    <row r="49" spans="1:15" ht="5.0999999999999996" customHeight="1">
      <c r="A49" s="188"/>
      <c r="B49" s="189"/>
      <c r="C49" s="189"/>
      <c r="D49" s="189"/>
      <c r="E49" s="190"/>
      <c r="F49" s="190"/>
      <c r="G49" s="177"/>
      <c r="H49" s="177"/>
      <c r="I49" s="200"/>
      <c r="J49" s="201"/>
      <c r="N49" s="225"/>
    </row>
    <row r="50" spans="1:15" ht="17.100000000000001" customHeight="1">
      <c r="A50" s="202"/>
      <c r="C50" s="189" t="s">
        <v>41</v>
      </c>
      <c r="D50" s="203"/>
      <c r="E50" s="194">
        <f>E32+G51</f>
        <v>178900148</v>
      </c>
      <c r="I50" s="200"/>
      <c r="J50" s="201"/>
      <c r="K50" s="195">
        <f>E50/$J$26</f>
        <v>0.76899650406483311</v>
      </c>
      <c r="L50" s="195"/>
      <c r="N50" s="225"/>
    </row>
    <row r="51" spans="1:15" ht="17.100000000000001" customHeight="1">
      <c r="A51" s="188"/>
      <c r="B51" s="189"/>
      <c r="C51" s="189" t="s">
        <v>11</v>
      </c>
      <c r="D51" s="189"/>
      <c r="E51" s="190"/>
      <c r="F51" s="190"/>
      <c r="G51" s="190">
        <f>4284548+891314</f>
        <v>5175862</v>
      </c>
      <c r="H51" s="190"/>
      <c r="I51" s="198">
        <f>G51/E32</f>
        <v>2.9793543085852716E-2</v>
      </c>
      <c r="J51" s="199" t="s">
        <v>12</v>
      </c>
      <c r="M51" s="229">
        <f>G51+M33</f>
        <v>14704804</v>
      </c>
      <c r="N51" s="238" t="s">
        <v>15</v>
      </c>
    </row>
    <row r="52" spans="1:15" ht="5.0999999999999996" customHeight="1" thickBot="1">
      <c r="A52" s="202"/>
      <c r="C52" s="204"/>
      <c r="D52" s="204"/>
      <c r="E52" s="205"/>
      <c r="F52" s="206"/>
      <c r="G52" s="233"/>
      <c r="H52" s="233"/>
      <c r="N52" s="225"/>
    </row>
    <row r="53" spans="1:15" ht="17.100000000000001" customHeight="1" thickBot="1">
      <c r="A53" s="202"/>
      <c r="C53" s="234" t="s">
        <v>42</v>
      </c>
      <c r="D53" s="234"/>
      <c r="E53" s="177"/>
      <c r="F53" s="189"/>
      <c r="H53" s="233"/>
      <c r="I53" s="453" t="s">
        <v>17</v>
      </c>
      <c r="J53" s="453"/>
      <c r="K53" s="453"/>
      <c r="L53" s="454"/>
      <c r="M53" s="235">
        <f>J46-J26</f>
        <v>6885824</v>
      </c>
      <c r="N53" s="236">
        <f>M53/J26</f>
        <v>2.9598491911844171E-2</v>
      </c>
      <c r="O53" s="231"/>
    </row>
    <row r="54" spans="1:15" ht="5.25" customHeight="1">
      <c r="A54" s="188"/>
      <c r="B54" s="189"/>
      <c r="C54" s="189"/>
      <c r="D54" s="189"/>
      <c r="E54" s="190"/>
      <c r="F54" s="190"/>
      <c r="G54" s="190"/>
      <c r="H54" s="190"/>
      <c r="I54" s="190"/>
      <c r="N54" s="225"/>
    </row>
    <row r="55" spans="1:15" ht="18.95" customHeight="1" thickBot="1">
      <c r="A55" s="316"/>
      <c r="B55" s="302"/>
      <c r="C55" s="330" t="s">
        <v>28</v>
      </c>
      <c r="F55" s="322" t="s">
        <v>29</v>
      </c>
      <c r="G55" s="321"/>
      <c r="H55" s="321"/>
      <c r="I55" s="321"/>
      <c r="J55" s="309">
        <v>-1078805</v>
      </c>
      <c r="K55" s="305" t="s">
        <v>30</v>
      </c>
      <c r="L55" s="302"/>
      <c r="M55" s="302"/>
      <c r="N55" s="303"/>
      <c r="O55" s="329"/>
    </row>
    <row r="56" spans="1:15" ht="15" customHeight="1">
      <c r="A56" s="316"/>
      <c r="B56" s="302"/>
      <c r="C56" s="323">
        <v>1200000</v>
      </c>
      <c r="D56" s="304" t="s">
        <v>43</v>
      </c>
      <c r="E56" s="302"/>
      <c r="F56" s="302"/>
      <c r="G56" s="302"/>
      <c r="H56" s="302"/>
      <c r="I56" s="302"/>
      <c r="J56" s="307">
        <v>-1019400</v>
      </c>
      <c r="K56" s="308" t="s">
        <v>32</v>
      </c>
      <c r="L56" s="302"/>
      <c r="M56" s="302"/>
      <c r="N56" s="303"/>
    </row>
    <row r="57" spans="1:15" ht="15" customHeight="1" thickBot="1">
      <c r="A57" s="316"/>
      <c r="B57" s="302"/>
      <c r="C57" s="324">
        <v>1019400</v>
      </c>
      <c r="D57" s="304" t="s">
        <v>33</v>
      </c>
      <c r="E57" s="302"/>
      <c r="F57" s="302"/>
      <c r="G57" s="302"/>
      <c r="H57" s="302"/>
      <c r="I57" s="302"/>
      <c r="J57" s="307">
        <f>-M51</f>
        <v>-14704804</v>
      </c>
      <c r="K57" s="308" t="s">
        <v>34</v>
      </c>
      <c r="L57" s="302"/>
      <c r="M57" s="302"/>
      <c r="N57" s="303"/>
      <c r="O57" s="301"/>
    </row>
    <row r="58" spans="1:15" ht="15" customHeight="1" thickBot="1">
      <c r="A58" s="316"/>
      <c r="B58" s="302"/>
      <c r="C58" s="325">
        <v>1062303</v>
      </c>
      <c r="D58" s="304" t="s">
        <v>35</v>
      </c>
      <c r="E58" s="302"/>
      <c r="F58" s="302"/>
      <c r="G58" s="302"/>
      <c r="H58" s="302"/>
      <c r="I58" s="302"/>
      <c r="J58" s="377">
        <f>SUM(J46,J55:J57)</f>
        <v>222723857</v>
      </c>
      <c r="K58" s="447" t="s">
        <v>44</v>
      </c>
      <c r="L58" s="448"/>
      <c r="M58" s="448"/>
      <c r="N58" s="303"/>
      <c r="O58" s="301"/>
    </row>
    <row r="59" spans="1:15" ht="15" customHeight="1" thickTop="1" thickBot="1">
      <c r="A59" s="316"/>
      <c r="B59" s="302"/>
      <c r="C59" s="326">
        <f>SUM(C56:C58)</f>
        <v>3281703</v>
      </c>
      <c r="D59" s="304" t="s">
        <v>37</v>
      </c>
      <c r="E59" s="302"/>
      <c r="F59" s="302"/>
      <c r="G59" s="302"/>
      <c r="H59" s="302"/>
      <c r="I59" s="302"/>
      <c r="J59" s="302"/>
      <c r="K59" s="304"/>
      <c r="L59" s="302"/>
      <c r="M59" s="302"/>
      <c r="N59" s="303"/>
      <c r="O59" s="301"/>
    </row>
    <row r="60" spans="1:15" ht="15" customHeight="1" thickBot="1">
      <c r="A60" s="316"/>
      <c r="B60" s="302"/>
      <c r="C60" s="306">
        <f>219830397-219813895</f>
        <v>16502</v>
      </c>
      <c r="D60" s="304" t="s">
        <v>38</v>
      </c>
      <c r="E60" s="302"/>
      <c r="F60" s="302"/>
      <c r="G60" s="302"/>
      <c r="H60" s="302"/>
      <c r="I60" s="302"/>
      <c r="J60" s="378">
        <f>K29+C57</f>
        <v>2231673</v>
      </c>
      <c r="K60" s="283" t="s">
        <v>45</v>
      </c>
      <c r="N60" s="303"/>
      <c r="O60" s="301"/>
    </row>
    <row r="61" spans="1:15" ht="15" customHeight="1" thickBot="1">
      <c r="A61" s="316"/>
      <c r="B61" s="304"/>
      <c r="C61" s="327">
        <f>SUM(C59:C60)</f>
        <v>3298205</v>
      </c>
      <c r="D61" s="304"/>
      <c r="E61" s="302"/>
      <c r="F61" s="302"/>
      <c r="G61" s="302"/>
      <c r="H61" s="302"/>
      <c r="I61" s="302"/>
      <c r="J61" s="302"/>
      <c r="K61" s="379">
        <f>K29</f>
        <v>1212273</v>
      </c>
      <c r="L61" s="379" t="s">
        <v>46</v>
      </c>
      <c r="M61" s="379">
        <f>C57</f>
        <v>1019400</v>
      </c>
      <c r="N61" s="303"/>
      <c r="O61" s="301"/>
    </row>
    <row r="62" spans="1:15" ht="15" customHeight="1" thickBot="1">
      <c r="A62" s="304"/>
      <c r="B62" s="304"/>
      <c r="C62" s="304"/>
      <c r="D62" s="304"/>
      <c r="E62" s="302"/>
      <c r="F62" s="302"/>
      <c r="G62" s="302"/>
      <c r="H62" s="302"/>
      <c r="I62" s="302"/>
      <c r="J62" s="327">
        <f>J58+J60</f>
        <v>224955530</v>
      </c>
      <c r="K62" s="328" t="s">
        <v>47</v>
      </c>
      <c r="L62" s="302"/>
      <c r="M62" s="302"/>
      <c r="N62" s="303"/>
      <c r="O62" s="301"/>
    </row>
    <row r="63" spans="1:15" ht="15" customHeight="1" thickBot="1">
      <c r="A63" s="304"/>
      <c r="B63" s="304"/>
      <c r="C63" s="304"/>
      <c r="D63" s="304"/>
      <c r="E63" s="302"/>
      <c r="F63" s="302"/>
      <c r="G63" s="302"/>
      <c r="H63" s="302"/>
      <c r="I63" s="302"/>
      <c r="J63" s="302"/>
      <c r="K63" s="302"/>
      <c r="L63" s="302"/>
      <c r="M63" s="302"/>
      <c r="N63" s="303"/>
      <c r="O63" s="301"/>
    </row>
    <row r="64" spans="1:15" ht="15" customHeight="1" thickBot="1">
      <c r="A64" s="304"/>
      <c r="B64" s="304"/>
      <c r="C64" s="304"/>
      <c r="D64" s="304"/>
      <c r="E64" s="302"/>
      <c r="F64" s="302"/>
      <c r="G64" s="302"/>
      <c r="H64" s="302"/>
      <c r="I64" s="302"/>
      <c r="J64" s="380">
        <f>J58+M51</f>
        <v>237428661</v>
      </c>
      <c r="K64" s="304" t="s">
        <v>39</v>
      </c>
      <c r="L64" s="302"/>
      <c r="M64" s="302"/>
      <c r="N64" s="303"/>
      <c r="O64" s="301"/>
    </row>
    <row r="65" spans="1:17" ht="14.25" customHeight="1">
      <c r="A65" s="188"/>
      <c r="B65" s="189"/>
      <c r="C65" s="189"/>
      <c r="D65" s="189"/>
      <c r="E65" s="190"/>
      <c r="F65" s="190"/>
      <c r="G65" s="190"/>
      <c r="H65" s="190"/>
      <c r="I65" s="190"/>
      <c r="N65" s="225"/>
      <c r="Q65" s="311"/>
    </row>
    <row r="66" spans="1:17" ht="6.95" customHeight="1" thickBot="1">
      <c r="A66" s="331"/>
      <c r="B66" s="317"/>
      <c r="C66" s="317"/>
      <c r="D66" s="317"/>
      <c r="E66" s="318"/>
      <c r="F66" s="318"/>
      <c r="G66" s="318"/>
      <c r="H66" s="318"/>
      <c r="I66" s="318"/>
      <c r="J66" s="319"/>
      <c r="K66" s="319"/>
      <c r="L66" s="319"/>
      <c r="M66" s="319"/>
      <c r="N66" s="320"/>
    </row>
  </sheetData>
  <sheetProtection sheet="1" objects="1" scenarios="1" selectLockedCells="1" selectUnlockedCells="1"/>
  <mergeCells count="7">
    <mergeCell ref="I53:L53"/>
    <mergeCell ref="A1:N1"/>
    <mergeCell ref="A2:M2"/>
    <mergeCell ref="A3:N3"/>
    <mergeCell ref="A4:M4"/>
    <mergeCell ref="I22:L22"/>
    <mergeCell ref="I35:L35"/>
  </mergeCells>
  <pageMargins left="0.55000000000000004" right="0.55000000000000004" top="0.65" bottom="0.65" header="0.5" footer="0.5"/>
  <pageSetup scale="90" orientation="landscape" r:id="rId1"/>
  <headerFooter alignWithMargins="0">
    <oddHeader xml:space="preserve">&amp;R   </oddHeader>
    <oddFooter>&amp;C&amp;P&amp;R&amp;D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Q163"/>
  <sheetViews>
    <sheetView showGridLines="0" workbookViewId="0">
      <selection activeCell="M131" sqref="M131"/>
    </sheetView>
  </sheetViews>
  <sheetFormatPr defaultRowHeight="15"/>
  <cols>
    <col min="1" max="1" width="7.42578125" style="13" customWidth="1"/>
    <col min="2" max="2" width="22.7109375" style="1" customWidth="1"/>
    <col min="3" max="5" width="11.7109375" style="5" customWidth="1"/>
    <col min="6" max="6" width="5.85546875" style="5" customWidth="1"/>
    <col min="7" max="11" width="11.7109375" style="5" customWidth="1"/>
    <col min="12" max="12" width="12.85546875" customWidth="1"/>
    <col min="13" max="13" width="10.5703125" bestFit="1" customWidth="1"/>
    <col min="16" max="16" width="13.5703125" customWidth="1"/>
  </cols>
  <sheetData>
    <row r="1" spans="1:11" s="2" customFormat="1" ht="18.75">
      <c r="A1" s="2" t="s">
        <v>48</v>
      </c>
      <c r="B1" s="1"/>
      <c r="C1" s="4"/>
      <c r="D1" s="4"/>
      <c r="E1" s="4"/>
      <c r="F1" s="4"/>
      <c r="G1" s="4"/>
      <c r="H1" s="4"/>
      <c r="I1" s="4"/>
      <c r="J1" s="4"/>
      <c r="K1" s="4"/>
    </row>
    <row r="2" spans="1:11" s="2" customFormat="1" ht="19.5" thickBot="1">
      <c r="A2" s="2" t="s">
        <v>49</v>
      </c>
      <c r="B2" s="1"/>
      <c r="C2" s="4"/>
      <c r="D2" s="4"/>
      <c r="E2" s="4"/>
      <c r="F2" s="4"/>
      <c r="G2" s="4"/>
      <c r="H2" s="4"/>
      <c r="I2" s="4"/>
      <c r="J2" s="4"/>
      <c r="K2" s="4"/>
    </row>
    <row r="3" spans="1:11" ht="15.75" thickBot="1">
      <c r="A3"/>
      <c r="C3" s="7" t="s">
        <v>50</v>
      </c>
      <c r="D3" s="8" t="s">
        <v>51</v>
      </c>
      <c r="E3" s="9">
        <v>2014</v>
      </c>
    </row>
    <row r="4" spans="1:11" ht="9.9499999999999993" customHeight="1">
      <c r="A4"/>
    </row>
    <row r="5" spans="1:11" s="2" customFormat="1" ht="18.75">
      <c r="A5" s="10" t="s">
        <v>52</v>
      </c>
      <c r="B5" s="14"/>
      <c r="C5" s="11"/>
      <c r="D5" s="11"/>
      <c r="E5" s="11"/>
      <c r="F5" s="11"/>
      <c r="G5" s="11"/>
      <c r="H5" s="11"/>
      <c r="I5" s="11"/>
      <c r="J5" s="11"/>
      <c r="K5" s="11"/>
    </row>
    <row r="6" spans="1:11" ht="9.9499999999999993" customHeight="1"/>
    <row r="7" spans="1:11" s="77" customFormat="1" ht="39.75" customHeight="1">
      <c r="A7" s="73" t="s">
        <v>53</v>
      </c>
      <c r="B7" s="74" t="s">
        <v>54</v>
      </c>
      <c r="C7" s="75" t="s">
        <v>55</v>
      </c>
      <c r="D7" s="75" t="s">
        <v>56</v>
      </c>
      <c r="E7" s="75" t="s">
        <v>57</v>
      </c>
      <c r="F7" s="75" t="s">
        <v>58</v>
      </c>
      <c r="G7" s="76" t="s">
        <v>59</v>
      </c>
      <c r="H7" s="75" t="s">
        <v>60</v>
      </c>
      <c r="I7" s="75" t="s">
        <v>61</v>
      </c>
      <c r="J7" s="75" t="s">
        <v>62</v>
      </c>
      <c r="K7" s="75" t="s">
        <v>63</v>
      </c>
    </row>
    <row r="8" spans="1:11">
      <c r="A8" s="13">
        <v>800</v>
      </c>
      <c r="B8" s="1" t="s">
        <v>64</v>
      </c>
      <c r="C8" s="24">
        <f>'7 Oper Budget Variance Report'!R9</f>
        <v>9226566</v>
      </c>
      <c r="D8" s="6"/>
      <c r="E8" s="6">
        <f t="shared" ref="E8:E39" si="0">SUM(C8:D8)</f>
        <v>9226566</v>
      </c>
      <c r="F8" s="6">
        <f>'7 Oper Budget Variance Report'!S9</f>
        <v>65</v>
      </c>
      <c r="G8" s="6">
        <f>'7 Oper Budget Variance Report'!U9</f>
        <v>0</v>
      </c>
      <c r="H8" s="6">
        <f>'7 Oper Budget Variance Report'!V9</f>
        <v>3131296.6</v>
      </c>
      <c r="I8" s="6">
        <f>'7 Oper Budget Variance Report'!W9</f>
        <v>3131296.6</v>
      </c>
      <c r="J8" s="6">
        <f>'7 Oper Budget Variance Report'!X9</f>
        <v>9463242.0999999996</v>
      </c>
      <c r="K8" s="6">
        <f t="shared" ref="K8:K39" si="1">E8-J8</f>
        <v>-236676.09999999963</v>
      </c>
    </row>
    <row r="9" spans="1:11">
      <c r="A9" s="13">
        <v>801</v>
      </c>
      <c r="B9" s="1" t="s">
        <v>65</v>
      </c>
      <c r="C9" s="24">
        <f>'7 Oper Budget Variance Report'!R20</f>
        <v>32957511.050000001</v>
      </c>
      <c r="D9" s="6"/>
      <c r="E9" s="6">
        <f t="shared" si="0"/>
        <v>32957511.050000001</v>
      </c>
      <c r="F9" s="6">
        <f>'7 Oper Budget Variance Report'!S20</f>
        <v>389</v>
      </c>
      <c r="G9" s="6">
        <f>'7 Oper Budget Variance Report'!U20</f>
        <v>0</v>
      </c>
      <c r="H9" s="6">
        <f>'7 Oper Budget Variance Report'!V20</f>
        <v>6602682.5199999996</v>
      </c>
      <c r="I9" s="6">
        <f>'7 Oper Budget Variance Report'!W20</f>
        <v>6602682.5199999996</v>
      </c>
      <c r="J9" s="6">
        <f>'7 Oper Budget Variance Report'!X20</f>
        <v>32852797</v>
      </c>
      <c r="K9" s="6">
        <f t="shared" si="1"/>
        <v>104714.05000000075</v>
      </c>
    </row>
    <row r="10" spans="1:11">
      <c r="A10" s="13">
        <v>802</v>
      </c>
      <c r="B10" s="1" t="s">
        <v>66</v>
      </c>
      <c r="C10" s="24">
        <f>'7 Oper Budget Variance Report'!R28</f>
        <v>2323105</v>
      </c>
      <c r="D10" s="6"/>
      <c r="E10" s="6">
        <f t="shared" si="0"/>
        <v>2323105</v>
      </c>
      <c r="F10" s="6">
        <f>'7 Oper Budget Variance Report'!S28</f>
        <v>0</v>
      </c>
      <c r="G10" s="6">
        <f>'7 Oper Budget Variance Report'!U28</f>
        <v>732620.38</v>
      </c>
      <c r="H10" s="6">
        <f>'7 Oper Budget Variance Report'!V28</f>
        <v>266651.12</v>
      </c>
      <c r="I10" s="6">
        <f>'7 Oper Budget Variance Report'!W28</f>
        <v>999271.5</v>
      </c>
      <c r="J10" s="6">
        <f>'7 Oper Budget Variance Report'!X28</f>
        <v>2323105</v>
      </c>
      <c r="K10" s="6">
        <f t="shared" si="1"/>
        <v>0</v>
      </c>
    </row>
    <row r="11" spans="1:11">
      <c r="A11" s="13">
        <v>803</v>
      </c>
      <c r="B11" s="1" t="s">
        <v>67</v>
      </c>
      <c r="C11" s="24">
        <f>'7 Oper Budget Variance Report'!R37</f>
        <v>380755</v>
      </c>
      <c r="D11" s="6"/>
      <c r="E11" s="6">
        <f t="shared" si="0"/>
        <v>380755</v>
      </c>
      <c r="F11" s="6">
        <f>'7 Oper Budget Variance Report'!S37</f>
        <v>8</v>
      </c>
      <c r="G11" s="6">
        <f>'7 Oper Budget Variance Report'!U37</f>
        <v>0</v>
      </c>
      <c r="H11" s="6">
        <f>'7 Oper Budget Variance Report'!V37</f>
        <v>127204.68</v>
      </c>
      <c r="I11" s="6">
        <f>'7 Oper Budget Variance Report'!W37</f>
        <v>127204.68</v>
      </c>
      <c r="J11" s="6">
        <f>'7 Oper Budget Variance Report'!X37</f>
        <v>378626.29000000004</v>
      </c>
      <c r="K11" s="6">
        <f t="shared" si="1"/>
        <v>2128.7099999999627</v>
      </c>
    </row>
    <row r="12" spans="1:11">
      <c r="A12" s="13">
        <v>804</v>
      </c>
      <c r="B12" s="1" t="s">
        <v>68</v>
      </c>
      <c r="C12" s="24">
        <f>'7 Oper Budget Variance Report'!R47</f>
        <v>4146976</v>
      </c>
      <c r="D12" s="6"/>
      <c r="E12" s="6">
        <f t="shared" si="0"/>
        <v>4146976</v>
      </c>
      <c r="F12" s="6">
        <f>'7 Oper Budget Variance Report'!S47</f>
        <v>72</v>
      </c>
      <c r="G12" s="6">
        <f>'7 Oper Budget Variance Report'!U47</f>
        <v>0</v>
      </c>
      <c r="H12" s="6">
        <f>'7 Oper Budget Variance Report'!V47</f>
        <v>1357056.28</v>
      </c>
      <c r="I12" s="6">
        <f>'7 Oper Budget Variance Report'!W47</f>
        <v>1357056.28</v>
      </c>
      <c r="J12" s="6">
        <f>'7 Oper Budget Variance Report'!X47</f>
        <v>4242400</v>
      </c>
      <c r="K12" s="6">
        <f t="shared" si="1"/>
        <v>-95424</v>
      </c>
    </row>
    <row r="13" spans="1:11">
      <c r="A13" s="13">
        <v>805</v>
      </c>
      <c r="B13" s="1" t="s">
        <v>69</v>
      </c>
      <c r="C13" s="24">
        <f>'7 Oper Budget Variance Report'!R52</f>
        <v>228205.44</v>
      </c>
      <c r="D13" s="6"/>
      <c r="E13" s="6">
        <f t="shared" si="0"/>
        <v>228205.44</v>
      </c>
      <c r="F13" s="6">
        <f>'7 Oper Budget Variance Report'!S52</f>
        <v>0</v>
      </c>
      <c r="G13" s="6">
        <f>'7 Oper Budget Variance Report'!U52</f>
        <v>14935.689999999999</v>
      </c>
      <c r="H13" s="6">
        <f>'7 Oper Budget Variance Report'!V52</f>
        <v>17609.480000000003</v>
      </c>
      <c r="I13" s="6">
        <f>'7 Oper Budget Variance Report'!W52</f>
        <v>32545.17</v>
      </c>
      <c r="J13" s="6">
        <f>'7 Oper Budget Variance Report'!X52</f>
        <v>228205.44</v>
      </c>
      <c r="K13" s="6">
        <f t="shared" si="1"/>
        <v>0</v>
      </c>
    </row>
    <row r="14" spans="1:11">
      <c r="A14" s="13">
        <v>806</v>
      </c>
      <c r="B14" s="1" t="s">
        <v>70</v>
      </c>
      <c r="C14" s="24">
        <f>'7 Oper Budget Variance Report'!R57</f>
        <v>709317.99</v>
      </c>
      <c r="D14" s="6"/>
      <c r="E14" s="6">
        <f t="shared" si="0"/>
        <v>709317.99</v>
      </c>
      <c r="F14" s="6">
        <f>'7 Oper Budget Variance Report'!S57</f>
        <v>0</v>
      </c>
      <c r="G14" s="6">
        <f>'7 Oper Budget Variance Report'!U57</f>
        <v>113474.32</v>
      </c>
      <c r="H14" s="6">
        <f>'7 Oper Budget Variance Report'!V57</f>
        <v>118820.20999999999</v>
      </c>
      <c r="I14" s="6">
        <f>'7 Oper Budget Variance Report'!W57</f>
        <v>238152.82</v>
      </c>
      <c r="J14" s="6">
        <f>'7 Oper Budget Variance Report'!X57</f>
        <v>709317.99</v>
      </c>
      <c r="K14" s="6">
        <f t="shared" si="1"/>
        <v>0</v>
      </c>
    </row>
    <row r="15" spans="1:11">
      <c r="A15" s="13">
        <v>807</v>
      </c>
      <c r="B15" s="1" t="s">
        <v>71</v>
      </c>
      <c r="C15" s="24">
        <f>'7 Oper Budget Variance Report'!R59</f>
        <v>75000</v>
      </c>
      <c r="D15" s="6"/>
      <c r="E15" s="6">
        <f t="shared" si="0"/>
        <v>75000</v>
      </c>
      <c r="F15" s="6">
        <f>'7 Oper Budget Variance Report'!S59</f>
        <v>0</v>
      </c>
      <c r="G15" s="6">
        <f>'7 Oper Budget Variance Report'!U59</f>
        <v>0</v>
      </c>
      <c r="H15" s="6">
        <f>'7 Oper Budget Variance Report'!V59</f>
        <v>-2401</v>
      </c>
      <c r="I15" s="6">
        <f>'7 Oper Budget Variance Report'!W59</f>
        <v>-2401</v>
      </c>
      <c r="J15" s="6">
        <f>'7 Oper Budget Variance Report'!X59</f>
        <v>75000</v>
      </c>
      <c r="K15" s="6">
        <f t="shared" si="1"/>
        <v>0</v>
      </c>
    </row>
    <row r="16" spans="1:11">
      <c r="A16" s="13">
        <v>808</v>
      </c>
      <c r="B16" s="1" t="s">
        <v>72</v>
      </c>
      <c r="C16" s="24">
        <f>'7 Oper Budget Variance Report'!R61</f>
        <v>128272</v>
      </c>
      <c r="D16" s="6"/>
      <c r="E16" s="6">
        <f t="shared" si="0"/>
        <v>128272</v>
      </c>
      <c r="F16" s="6">
        <f>'7 Oper Budget Variance Report'!S61</f>
        <v>0</v>
      </c>
      <c r="G16" s="6">
        <f>'7 Oper Budget Variance Report'!U61</f>
        <v>49656.72</v>
      </c>
      <c r="H16" s="6">
        <f>'7 Oper Budget Variance Report'!V61</f>
        <v>15940.3</v>
      </c>
      <c r="I16" s="6">
        <f>'7 Oper Budget Variance Report'!W61</f>
        <v>65597.02</v>
      </c>
      <c r="J16" s="6">
        <f>'7 Oper Budget Variance Report'!X61</f>
        <v>128272</v>
      </c>
      <c r="K16" s="6">
        <f t="shared" si="1"/>
        <v>0</v>
      </c>
    </row>
    <row r="17" spans="1:11">
      <c r="A17" s="13">
        <v>809</v>
      </c>
      <c r="B17" s="1" t="s">
        <v>73</v>
      </c>
      <c r="C17" s="24">
        <f>'7 Oper Budget Variance Report'!R70</f>
        <v>4774959</v>
      </c>
      <c r="D17" s="6"/>
      <c r="E17" s="6">
        <f t="shared" si="0"/>
        <v>4774959</v>
      </c>
      <c r="F17" s="6">
        <f>'7 Oper Budget Variance Report'!S70</f>
        <v>70</v>
      </c>
      <c r="G17" s="6">
        <f>'7 Oper Budget Variance Report'!U70</f>
        <v>0</v>
      </c>
      <c r="H17" s="6">
        <f>'7 Oper Budget Variance Report'!V70</f>
        <v>1212406.82</v>
      </c>
      <c r="I17" s="6">
        <f>'7 Oper Budget Variance Report'!W70</f>
        <v>1212406.82</v>
      </c>
      <c r="J17" s="6">
        <f>'7 Oper Budget Variance Report'!X70</f>
        <v>4724620</v>
      </c>
      <c r="K17" s="6">
        <f t="shared" si="1"/>
        <v>50339</v>
      </c>
    </row>
    <row r="18" spans="1:11">
      <c r="A18" s="13">
        <v>810</v>
      </c>
      <c r="B18" s="1" t="s">
        <v>74</v>
      </c>
      <c r="C18" s="24">
        <f>'7 Oper Budget Variance Report'!R82</f>
        <v>6045773</v>
      </c>
      <c r="D18" s="6"/>
      <c r="E18" s="6">
        <f t="shared" si="0"/>
        <v>6045773</v>
      </c>
      <c r="F18" s="6">
        <f>'7 Oper Budget Variance Report'!S82</f>
        <v>70</v>
      </c>
      <c r="G18" s="6">
        <f>'7 Oper Budget Variance Report'!U82</f>
        <v>0</v>
      </c>
      <c r="H18" s="6">
        <f>'7 Oper Budget Variance Report'!V82</f>
        <v>1279451.83</v>
      </c>
      <c r="I18" s="6">
        <f>'7 Oper Budget Variance Report'!W82</f>
        <v>1279451.83</v>
      </c>
      <c r="J18" s="6">
        <f>'7 Oper Budget Variance Report'!X82</f>
        <v>6045773</v>
      </c>
      <c r="K18" s="6">
        <f t="shared" si="1"/>
        <v>0</v>
      </c>
    </row>
    <row r="19" spans="1:11">
      <c r="A19" s="13">
        <v>811</v>
      </c>
      <c r="B19" s="1" t="s">
        <v>75</v>
      </c>
      <c r="C19" s="24">
        <f>'7 Oper Budget Variance Report'!R90</f>
        <v>60677</v>
      </c>
      <c r="D19" s="6"/>
      <c r="E19" s="6">
        <f t="shared" si="0"/>
        <v>60677</v>
      </c>
      <c r="F19" s="6">
        <f>'7 Oper Budget Variance Report'!S90</f>
        <v>1</v>
      </c>
      <c r="G19" s="6">
        <f>'7 Oper Budget Variance Report'!U90</f>
        <v>0</v>
      </c>
      <c r="H19" s="6">
        <f>'7 Oper Budget Variance Report'!V90</f>
        <v>13528.39</v>
      </c>
      <c r="I19" s="6">
        <f>'7 Oper Budget Variance Report'!W90</f>
        <v>13528.39</v>
      </c>
      <c r="J19" s="6">
        <f>'7 Oper Budget Variance Report'!X90</f>
        <v>59715.020000000004</v>
      </c>
      <c r="K19" s="6">
        <f t="shared" si="1"/>
        <v>961.97999999999593</v>
      </c>
    </row>
    <row r="20" spans="1:11">
      <c r="A20" s="13">
        <v>812</v>
      </c>
      <c r="B20" s="1" t="s">
        <v>76</v>
      </c>
      <c r="C20" s="24">
        <f>'7 Oper Budget Variance Report'!R98</f>
        <v>1540007</v>
      </c>
      <c r="D20" s="6"/>
      <c r="E20" s="6">
        <f t="shared" si="0"/>
        <v>1540007</v>
      </c>
      <c r="F20" s="6">
        <f>'7 Oper Budget Variance Report'!S98</f>
        <v>21</v>
      </c>
      <c r="G20" s="6">
        <f>'7 Oper Budget Variance Report'!U98</f>
        <v>0</v>
      </c>
      <c r="H20" s="6">
        <f>'7 Oper Budget Variance Report'!V98</f>
        <v>318137.49000000005</v>
      </c>
      <c r="I20" s="6">
        <f>'7 Oper Budget Variance Report'!W98</f>
        <v>318137.49000000005</v>
      </c>
      <c r="J20" s="6">
        <f>'7 Oper Budget Variance Report'!X98</f>
        <v>1539830</v>
      </c>
      <c r="K20" s="6">
        <f t="shared" si="1"/>
        <v>177</v>
      </c>
    </row>
    <row r="21" spans="1:11">
      <c r="A21" s="13">
        <v>813</v>
      </c>
      <c r="B21" s="1" t="s">
        <v>77</v>
      </c>
      <c r="C21" s="24">
        <f>'7 Oper Budget Variance Report'!R108</f>
        <v>3365422</v>
      </c>
      <c r="D21" s="6"/>
      <c r="E21" s="6">
        <f t="shared" si="0"/>
        <v>3365422</v>
      </c>
      <c r="F21" s="6">
        <f>'7 Oper Budget Variance Report'!S108</f>
        <v>43.6</v>
      </c>
      <c r="G21" s="6">
        <f>'7 Oper Budget Variance Report'!U108</f>
        <v>0</v>
      </c>
      <c r="H21" s="6">
        <f>'7 Oper Budget Variance Report'!V108</f>
        <v>709005.98</v>
      </c>
      <c r="I21" s="6">
        <f>'7 Oper Budget Variance Report'!W108</f>
        <v>709005.98</v>
      </c>
      <c r="J21" s="6">
        <f>'7 Oper Budget Variance Report'!X108</f>
        <v>3364593</v>
      </c>
      <c r="K21" s="6">
        <f t="shared" si="1"/>
        <v>829</v>
      </c>
    </row>
    <row r="22" spans="1:11">
      <c r="A22" s="13">
        <v>814</v>
      </c>
      <c r="B22" s="1" t="s">
        <v>78</v>
      </c>
      <c r="C22" s="24">
        <f>'7 Oper Budget Variance Report'!R122</f>
        <v>3454012</v>
      </c>
      <c r="D22" s="6"/>
      <c r="E22" s="6">
        <f t="shared" si="0"/>
        <v>3454012</v>
      </c>
      <c r="F22" s="6">
        <f>'7 Oper Budget Variance Report'!S122</f>
        <v>46</v>
      </c>
      <c r="G22" s="6">
        <f>'7 Oper Budget Variance Report'!U122</f>
        <v>0</v>
      </c>
      <c r="H22" s="6">
        <f>'7 Oper Budget Variance Report'!V122</f>
        <v>709049.71</v>
      </c>
      <c r="I22" s="6">
        <f>'7 Oper Budget Variance Report'!W122</f>
        <v>709049.71</v>
      </c>
      <c r="J22" s="6">
        <f>'7 Oper Budget Variance Report'!X122</f>
        <v>3454012</v>
      </c>
      <c r="K22" s="6">
        <f t="shared" si="1"/>
        <v>0</v>
      </c>
    </row>
    <row r="23" spans="1:11">
      <c r="A23" s="13">
        <v>815</v>
      </c>
      <c r="B23" s="1" t="s">
        <v>79</v>
      </c>
      <c r="C23" s="24">
        <f>'7 Oper Budget Variance Report'!R131</f>
        <v>5595395</v>
      </c>
      <c r="D23" s="6"/>
      <c r="E23" s="6">
        <f t="shared" si="0"/>
        <v>5595395</v>
      </c>
      <c r="F23" s="6">
        <f>'7 Oper Budget Variance Report'!S131</f>
        <v>80</v>
      </c>
      <c r="G23" s="6">
        <f>'7 Oper Budget Variance Report'!U131</f>
        <v>0</v>
      </c>
      <c r="H23" s="6">
        <f>'7 Oper Budget Variance Report'!V131</f>
        <v>1210031.1599999999</v>
      </c>
      <c r="I23" s="6">
        <f>'7 Oper Budget Variance Report'!W131</f>
        <v>1210031.1599999999</v>
      </c>
      <c r="J23" s="6">
        <f>'7 Oper Budget Variance Report'!X131</f>
        <v>5989386</v>
      </c>
      <c r="K23" s="6">
        <f t="shared" si="1"/>
        <v>-393991</v>
      </c>
    </row>
    <row r="24" spans="1:11">
      <c r="A24" s="13">
        <v>816</v>
      </c>
      <c r="B24" s="1" t="s">
        <v>80</v>
      </c>
      <c r="C24" s="24">
        <f>'7 Oper Budget Variance Report'!R141</f>
        <v>5505501</v>
      </c>
      <c r="D24" s="6"/>
      <c r="E24" s="6">
        <f t="shared" si="0"/>
        <v>5505501</v>
      </c>
      <c r="F24" s="6">
        <f>'7 Oper Budget Variance Report'!S141</f>
        <v>67</v>
      </c>
      <c r="G24" s="6">
        <f>'7 Oper Budget Variance Report'!U141</f>
        <v>0</v>
      </c>
      <c r="H24" s="6">
        <f>'7 Oper Budget Variance Report'!V141</f>
        <v>1141179.8599999999</v>
      </c>
      <c r="I24" s="6">
        <f>'7 Oper Budget Variance Report'!W141</f>
        <v>1141179.8599999999</v>
      </c>
      <c r="J24" s="6">
        <f>'7 Oper Budget Variance Report'!X141</f>
        <v>5563742</v>
      </c>
      <c r="K24" s="6">
        <f t="shared" si="1"/>
        <v>-58241</v>
      </c>
    </row>
    <row r="25" spans="1:11">
      <c r="A25" s="13">
        <v>817</v>
      </c>
      <c r="B25" s="1" t="s">
        <v>81</v>
      </c>
      <c r="C25" s="24">
        <f>'7 Oper Budget Variance Report'!R152</f>
        <v>4495775</v>
      </c>
      <c r="D25" s="6"/>
      <c r="E25" s="6">
        <f t="shared" si="0"/>
        <v>4495775</v>
      </c>
      <c r="F25" s="6">
        <f>'7 Oper Budget Variance Report'!S152</f>
        <v>70</v>
      </c>
      <c r="G25" s="6">
        <f>'7 Oper Budget Variance Report'!U152</f>
        <v>0</v>
      </c>
      <c r="H25" s="6">
        <f>'7 Oper Budget Variance Report'!V152</f>
        <v>1064034.31</v>
      </c>
      <c r="I25" s="6">
        <f>'7 Oper Budget Variance Report'!W152</f>
        <v>1064034.31</v>
      </c>
      <c r="J25" s="6">
        <f>'7 Oper Budget Variance Report'!X152</f>
        <v>5187297</v>
      </c>
      <c r="K25" s="6">
        <f t="shared" si="1"/>
        <v>-691522</v>
      </c>
    </row>
    <row r="26" spans="1:11">
      <c r="A26" s="13">
        <v>818</v>
      </c>
      <c r="B26" s="1" t="s">
        <v>82</v>
      </c>
      <c r="C26" s="24">
        <f>'7 Oper Budget Variance Report'!R162</f>
        <v>5601198</v>
      </c>
      <c r="D26" s="6"/>
      <c r="E26" s="6">
        <f t="shared" si="0"/>
        <v>5601198</v>
      </c>
      <c r="F26" s="6">
        <f>'7 Oper Budget Variance Report'!S162</f>
        <v>70</v>
      </c>
      <c r="G26" s="6">
        <f>'7 Oper Budget Variance Report'!U162</f>
        <v>0</v>
      </c>
      <c r="H26" s="6">
        <f>'7 Oper Budget Variance Report'!V162</f>
        <v>1157775.95</v>
      </c>
      <c r="I26" s="6">
        <f>'7 Oper Budget Variance Report'!W162</f>
        <v>1157775.95</v>
      </c>
      <c r="J26" s="6">
        <f>'7 Oper Budget Variance Report'!X162</f>
        <v>5601198</v>
      </c>
      <c r="K26" s="6">
        <f t="shared" si="1"/>
        <v>0</v>
      </c>
    </row>
    <row r="27" spans="1:11">
      <c r="A27" s="13">
        <v>819</v>
      </c>
      <c r="B27" s="1" t="s">
        <v>83</v>
      </c>
      <c r="C27" s="24">
        <f>'7 Oper Budget Variance Report'!R172</f>
        <v>3916178</v>
      </c>
      <c r="D27" s="6"/>
      <c r="E27" s="6">
        <f t="shared" si="0"/>
        <v>3916178</v>
      </c>
      <c r="F27" s="6">
        <f>'7 Oper Budget Variance Report'!S172</f>
        <v>48.7</v>
      </c>
      <c r="G27" s="6">
        <f>'7 Oper Budget Variance Report'!U172</f>
        <v>18240.82</v>
      </c>
      <c r="H27" s="6">
        <f>'7 Oper Budget Variance Report'!V172</f>
        <v>794542.17999999993</v>
      </c>
      <c r="I27" s="6">
        <f>'7 Oper Budget Variance Report'!W172</f>
        <v>812783</v>
      </c>
      <c r="J27" s="6">
        <f>'7 Oper Budget Variance Report'!X172</f>
        <v>3916178</v>
      </c>
      <c r="K27" s="6">
        <f t="shared" si="1"/>
        <v>0</v>
      </c>
    </row>
    <row r="28" spans="1:11">
      <c r="A28" s="13">
        <v>820</v>
      </c>
      <c r="B28" s="1" t="s">
        <v>84</v>
      </c>
      <c r="C28" s="24">
        <f>'7 Oper Budget Variance Report'!R178</f>
        <v>528205</v>
      </c>
      <c r="D28" s="6"/>
      <c r="E28" s="6">
        <f t="shared" si="0"/>
        <v>528205</v>
      </c>
      <c r="F28" s="6">
        <f>'7 Oper Budget Variance Report'!S178</f>
        <v>5</v>
      </c>
      <c r="G28" s="6">
        <f>'7 Oper Budget Variance Report'!U178</f>
        <v>0</v>
      </c>
      <c r="H28" s="6">
        <f>'7 Oper Budget Variance Report'!V178</f>
        <v>109645.62</v>
      </c>
      <c r="I28" s="6">
        <f>'7 Oper Budget Variance Report'!W178</f>
        <v>109645.62</v>
      </c>
      <c r="J28" s="6">
        <f>'7 Oper Budget Variance Report'!X178</f>
        <v>528205</v>
      </c>
      <c r="K28" s="6">
        <f t="shared" si="1"/>
        <v>0</v>
      </c>
    </row>
    <row r="29" spans="1:11">
      <c r="A29" s="13">
        <v>821</v>
      </c>
      <c r="B29" s="1" t="s">
        <v>85</v>
      </c>
      <c r="C29" s="24">
        <f>'7 Oper Budget Variance Report'!R188</f>
        <v>160466</v>
      </c>
      <c r="D29" s="6"/>
      <c r="E29" s="6">
        <f t="shared" si="0"/>
        <v>160466</v>
      </c>
      <c r="F29" s="6">
        <f>'7 Oper Budget Variance Report'!S188</f>
        <v>2</v>
      </c>
      <c r="G29" s="6">
        <f>'7 Oper Budget Variance Report'!U188</f>
        <v>0</v>
      </c>
      <c r="H29" s="6">
        <f>'7 Oper Budget Variance Report'!V188</f>
        <v>30896.660000000003</v>
      </c>
      <c r="I29" s="6">
        <f>'7 Oper Budget Variance Report'!W188</f>
        <v>30896.660000000003</v>
      </c>
      <c r="J29" s="6">
        <f>'7 Oper Budget Variance Report'!X188</f>
        <v>160466</v>
      </c>
      <c r="K29" s="6">
        <f t="shared" si="1"/>
        <v>0</v>
      </c>
    </row>
    <row r="30" spans="1:11">
      <c r="A30" s="13">
        <v>822</v>
      </c>
      <c r="B30" s="1" t="s">
        <v>86</v>
      </c>
      <c r="C30" s="24">
        <f>'7 Oper Budget Variance Report'!R203</f>
        <v>672227</v>
      </c>
      <c r="D30" s="6"/>
      <c r="E30" s="6">
        <f t="shared" si="0"/>
        <v>672227</v>
      </c>
      <c r="F30" s="6">
        <f>'7 Oper Budget Variance Report'!S203</f>
        <v>7</v>
      </c>
      <c r="G30" s="6">
        <f>'7 Oper Budget Variance Report'!U203</f>
        <v>563.47</v>
      </c>
      <c r="H30" s="6">
        <f>'7 Oper Budget Variance Report'!V203</f>
        <v>132603.87</v>
      </c>
      <c r="I30" s="6">
        <f>'7 Oper Budget Variance Report'!W203</f>
        <v>133167.34</v>
      </c>
      <c r="J30" s="6">
        <f>'7 Oper Budget Variance Report'!X203</f>
        <v>672227</v>
      </c>
      <c r="K30" s="6">
        <f t="shared" si="1"/>
        <v>0</v>
      </c>
    </row>
    <row r="31" spans="1:11">
      <c r="A31" s="13">
        <v>823</v>
      </c>
      <c r="B31" s="1" t="s">
        <v>87</v>
      </c>
      <c r="C31" s="24">
        <f>'7 Oper Budget Variance Report'!R212</f>
        <v>498254</v>
      </c>
      <c r="D31" s="6"/>
      <c r="E31" s="6">
        <f t="shared" si="0"/>
        <v>498254</v>
      </c>
      <c r="F31" s="6">
        <f>'7 Oper Budget Variance Report'!S212</f>
        <v>5</v>
      </c>
      <c r="G31" s="6">
        <f>'7 Oper Budget Variance Report'!U212</f>
        <v>0</v>
      </c>
      <c r="H31" s="6">
        <f>'7 Oper Budget Variance Report'!V212</f>
        <v>104069.05</v>
      </c>
      <c r="I31" s="6">
        <f>'7 Oper Budget Variance Report'!W212</f>
        <v>104069.05</v>
      </c>
      <c r="J31" s="6">
        <f>'7 Oper Budget Variance Report'!X212</f>
        <v>498254</v>
      </c>
      <c r="K31" s="6">
        <f t="shared" si="1"/>
        <v>0</v>
      </c>
    </row>
    <row r="32" spans="1:11">
      <c r="A32" s="13">
        <v>824</v>
      </c>
      <c r="B32" s="1" t="s">
        <v>88</v>
      </c>
      <c r="C32" s="24">
        <f>'7 Oper Budget Variance Report'!R221</f>
        <v>0</v>
      </c>
      <c r="D32" s="6"/>
      <c r="E32" s="6">
        <f t="shared" si="0"/>
        <v>0</v>
      </c>
      <c r="F32" s="6">
        <f>'7 Oper Budget Variance Report'!S221</f>
        <v>0</v>
      </c>
      <c r="G32" s="6">
        <f>'7 Oper Budget Variance Report'!U221</f>
        <v>0</v>
      </c>
      <c r="H32" s="6">
        <f>'7 Oper Budget Variance Report'!V221</f>
        <v>0</v>
      </c>
      <c r="I32" s="6">
        <f>'7 Oper Budget Variance Report'!W1687</f>
        <v>0</v>
      </c>
      <c r="J32" s="6">
        <f>'7 Oper Budget Variance Report'!X221</f>
        <v>0</v>
      </c>
      <c r="K32" s="6">
        <f t="shared" si="1"/>
        <v>0</v>
      </c>
    </row>
    <row r="33" spans="1:11">
      <c r="A33" s="13">
        <v>825</v>
      </c>
      <c r="B33" s="1" t="s">
        <v>89</v>
      </c>
      <c r="C33" s="24">
        <f>'7 Oper Budget Variance Report'!R227</f>
        <v>263084</v>
      </c>
      <c r="D33" s="6"/>
      <c r="E33" s="6">
        <f t="shared" si="0"/>
        <v>263084</v>
      </c>
      <c r="F33" s="6">
        <f>'7 Oper Budget Variance Report'!S227</f>
        <v>3</v>
      </c>
      <c r="G33" s="6">
        <f>'7 Oper Budget Variance Report'!U227</f>
        <v>0</v>
      </c>
      <c r="H33" s="6">
        <f>'7 Oper Budget Variance Report'!V227</f>
        <v>54929.830000000009</v>
      </c>
      <c r="I33" s="6">
        <f>'7 Oper Budget Variance Report'!W227</f>
        <v>54929.830000000009</v>
      </c>
      <c r="J33" s="6">
        <f>'7 Oper Budget Variance Report'!X227</f>
        <v>266072</v>
      </c>
      <c r="K33" s="6">
        <f t="shared" si="1"/>
        <v>-2988</v>
      </c>
    </row>
    <row r="34" spans="1:11">
      <c r="A34" s="13">
        <v>826</v>
      </c>
      <c r="B34" s="1" t="s">
        <v>90</v>
      </c>
      <c r="C34" s="24">
        <f>'7 Oper Budget Variance Report'!R232</f>
        <v>351876</v>
      </c>
      <c r="D34" s="6"/>
      <c r="E34" s="6">
        <f t="shared" si="0"/>
        <v>351876</v>
      </c>
      <c r="F34" s="6">
        <f>'7 Oper Budget Variance Report'!S232</f>
        <v>0</v>
      </c>
      <c r="G34" s="6">
        <f>'7 Oper Budget Variance Report'!U232</f>
        <v>0</v>
      </c>
      <c r="H34" s="6">
        <f>'7 Oper Budget Variance Report'!V232</f>
        <v>25977.94</v>
      </c>
      <c r="I34" s="6">
        <f>'7 Oper Budget Variance Report'!W232</f>
        <v>25977.94</v>
      </c>
      <c r="J34" s="6">
        <f>'7 Oper Budget Variance Report'!X232</f>
        <v>351876</v>
      </c>
      <c r="K34" s="6">
        <f t="shared" si="1"/>
        <v>0</v>
      </c>
    </row>
    <row r="35" spans="1:11">
      <c r="A35" s="13">
        <v>827</v>
      </c>
      <c r="B35" s="1" t="s">
        <v>91</v>
      </c>
      <c r="C35" s="24">
        <f>'7 Oper Budget Variance Report'!R248</f>
        <v>28230622</v>
      </c>
      <c r="D35" s="6"/>
      <c r="E35" s="6">
        <f t="shared" si="0"/>
        <v>28230622</v>
      </c>
      <c r="F35" s="6">
        <f>'7 Oper Budget Variance Report'!S248</f>
        <v>187.4</v>
      </c>
      <c r="G35" s="6">
        <f>'7 Oper Budget Variance Report'!U248</f>
        <v>4388483.4799999995</v>
      </c>
      <c r="H35" s="6">
        <f>'7 Oper Budget Variance Report'!V248</f>
        <v>8505415.8199999984</v>
      </c>
      <c r="I35" s="6">
        <f>'7 Oper Budget Variance Report'!W248</f>
        <v>12943899.300000001</v>
      </c>
      <c r="J35" s="6">
        <f>'7 Oper Budget Variance Report'!X248</f>
        <v>28385842.630000003</v>
      </c>
      <c r="K35" s="6">
        <f t="shared" si="1"/>
        <v>-155220.63000000268</v>
      </c>
    </row>
    <row r="36" spans="1:11">
      <c r="A36" s="13">
        <v>828</v>
      </c>
      <c r="B36" s="1" t="s">
        <v>92</v>
      </c>
      <c r="C36" s="24">
        <f>'7 Oper Budget Variance Report'!R255</f>
        <v>1034755</v>
      </c>
      <c r="D36" s="6"/>
      <c r="E36" s="6">
        <f t="shared" si="0"/>
        <v>1034755</v>
      </c>
      <c r="F36" s="6">
        <f>'7 Oper Budget Variance Report'!S255</f>
        <v>8</v>
      </c>
      <c r="G36" s="6">
        <f>'7 Oper Budget Variance Report'!U255</f>
        <v>0</v>
      </c>
      <c r="H36" s="6">
        <f>'7 Oper Budget Variance Report'!V255</f>
        <v>377053.66000000003</v>
      </c>
      <c r="I36" s="6">
        <f>'7 Oper Budget Variance Report'!W255</f>
        <v>377053.66000000003</v>
      </c>
      <c r="J36" s="6">
        <f>'7 Oper Budget Variance Report'!X255</f>
        <v>1146161</v>
      </c>
      <c r="K36" s="6">
        <f t="shared" si="1"/>
        <v>-111406</v>
      </c>
    </row>
    <row r="37" spans="1:11">
      <c r="A37" s="13">
        <v>829</v>
      </c>
      <c r="B37" s="1" t="s">
        <v>93</v>
      </c>
      <c r="C37" s="24">
        <f>'7 Oper Budget Variance Report'!R266</f>
        <v>7481337</v>
      </c>
      <c r="D37" s="6"/>
      <c r="E37" s="6">
        <f t="shared" si="0"/>
        <v>7481337</v>
      </c>
      <c r="F37" s="6">
        <f>'7 Oper Budget Variance Report'!S266</f>
        <v>167</v>
      </c>
      <c r="G37" s="6">
        <f>'7 Oper Budget Variance Report'!U266</f>
        <v>0</v>
      </c>
      <c r="H37" s="6">
        <f>'7 Oper Budget Variance Report'!V266</f>
        <v>1656367.46</v>
      </c>
      <c r="I37" s="6">
        <f>'7 Oper Budget Variance Report'!W266</f>
        <v>1656367.46</v>
      </c>
      <c r="J37" s="6">
        <f>'7 Oper Budget Variance Report'!X266</f>
        <v>7312608.5999999996</v>
      </c>
      <c r="K37" s="6">
        <f t="shared" si="1"/>
        <v>168728.40000000037</v>
      </c>
    </row>
    <row r="38" spans="1:11">
      <c r="A38" s="13">
        <v>830</v>
      </c>
      <c r="B38" s="1" t="s">
        <v>94</v>
      </c>
      <c r="C38" s="24">
        <f>'7 Oper Budget Variance Report'!R273</f>
        <v>492413</v>
      </c>
      <c r="D38" s="6"/>
      <c r="E38" s="6">
        <f t="shared" si="0"/>
        <v>492413</v>
      </c>
      <c r="F38" s="6">
        <f>'7 Oper Budget Variance Report'!S273</f>
        <v>7</v>
      </c>
      <c r="G38" s="6">
        <f>'7 Oper Budget Variance Report'!U273</f>
        <v>0</v>
      </c>
      <c r="H38" s="6">
        <f>'7 Oper Budget Variance Report'!V273</f>
        <v>157456.10999999999</v>
      </c>
      <c r="I38" s="6">
        <f>'7 Oper Budget Variance Report'!W273</f>
        <v>157456.10999999999</v>
      </c>
      <c r="J38" s="6">
        <f>'7 Oper Budget Variance Report'!X273</f>
        <v>492413</v>
      </c>
      <c r="K38" s="6">
        <f t="shared" si="1"/>
        <v>0</v>
      </c>
    </row>
    <row r="39" spans="1:11">
      <c r="A39" s="13">
        <v>831</v>
      </c>
      <c r="B39" s="1" t="s">
        <v>95</v>
      </c>
      <c r="C39" s="24">
        <f>'7 Oper Budget Variance Report'!R279</f>
        <v>274551.25</v>
      </c>
      <c r="D39" s="6"/>
      <c r="E39" s="6">
        <f t="shared" si="0"/>
        <v>274551.25</v>
      </c>
      <c r="F39" s="6">
        <f>'7 Oper Budget Variance Report'!S279</f>
        <v>0</v>
      </c>
      <c r="G39" s="6">
        <f>'7 Oper Budget Variance Report'!U279</f>
        <v>0</v>
      </c>
      <c r="H39" s="6">
        <f>'7 Oper Budget Variance Report'!V279</f>
        <v>274550.51</v>
      </c>
      <c r="I39" s="6">
        <f>'7 Oper Budget Variance Report'!W279</f>
        <v>274550.51</v>
      </c>
      <c r="J39" s="6">
        <f>'7 Oper Budget Variance Report'!X279</f>
        <v>274550.51</v>
      </c>
      <c r="K39" s="6">
        <f t="shared" si="1"/>
        <v>0.73999999999068677</v>
      </c>
    </row>
    <row r="40" spans="1:11">
      <c r="A40" s="13">
        <v>832</v>
      </c>
      <c r="B40" s="1" t="s">
        <v>96</v>
      </c>
      <c r="C40" s="24">
        <f>'7 Oper Budget Variance Report'!R289</f>
        <v>528380</v>
      </c>
      <c r="D40" s="6"/>
      <c r="E40" s="6">
        <f t="shared" ref="E40:E58" si="2">SUM(C40:D40)</f>
        <v>528380</v>
      </c>
      <c r="F40" s="6">
        <f>'7 Oper Budget Variance Report'!S289</f>
        <v>7</v>
      </c>
      <c r="G40" s="6">
        <f>'7 Oper Budget Variance Report'!U289</f>
        <v>0</v>
      </c>
      <c r="H40" s="6">
        <f>'7 Oper Budget Variance Report'!V310</f>
        <v>4340.63</v>
      </c>
      <c r="I40" s="6">
        <f>'7 Oper Budget Variance Report'!W310</f>
        <v>4340.63</v>
      </c>
      <c r="J40" s="6">
        <f>'7 Oper Budget Variance Report'!X289</f>
        <v>528380</v>
      </c>
      <c r="K40" s="6">
        <f t="shared" ref="K40:K58" si="3">E40-J40</f>
        <v>0</v>
      </c>
    </row>
    <row r="41" spans="1:11">
      <c r="A41" s="13">
        <v>833</v>
      </c>
      <c r="B41" s="1" t="s">
        <v>97</v>
      </c>
      <c r="C41" s="24">
        <f>'7 Oper Budget Variance Report'!R300</f>
        <v>27157</v>
      </c>
      <c r="D41" s="6"/>
      <c r="E41" s="6">
        <f t="shared" si="2"/>
        <v>27157</v>
      </c>
      <c r="F41" s="6">
        <f>'7 Oper Budget Variance Report'!S300</f>
        <v>0</v>
      </c>
      <c r="G41" s="6">
        <f>'7 Oper Budget Variance Report'!U300</f>
        <v>0</v>
      </c>
      <c r="H41" s="6">
        <f>'7 Oper Budget Variance Report'!V300</f>
        <v>27155.050000000003</v>
      </c>
      <c r="I41" s="6">
        <f>'7 Oper Budget Variance Report'!W300</f>
        <v>27155.050000000003</v>
      </c>
      <c r="J41" s="6">
        <f>'7 Oper Budget Variance Report'!X300</f>
        <v>27155.050000000003</v>
      </c>
      <c r="K41" s="6">
        <f t="shared" si="3"/>
        <v>1.9499999999970896</v>
      </c>
    </row>
    <row r="42" spans="1:11">
      <c r="A42" s="13">
        <v>834</v>
      </c>
      <c r="B42" s="1" t="s">
        <v>98</v>
      </c>
      <c r="C42" s="24">
        <f>'7 Oper Budget Variance Report'!R305</f>
        <v>0</v>
      </c>
      <c r="D42" s="6"/>
      <c r="E42" s="6">
        <f>SUM(C42:D42)</f>
        <v>0</v>
      </c>
      <c r="F42" s="6">
        <f>'7 Oper Budget Variance Report'!S305</f>
        <v>0</v>
      </c>
      <c r="G42" s="6">
        <f>'7 Oper Budget Variance Report'!U305</f>
        <v>0</v>
      </c>
      <c r="H42" s="6">
        <f>'7 Oper Budget Variance Report'!V305</f>
        <v>0</v>
      </c>
      <c r="I42" s="6">
        <f>'7 Oper Budget Variance Report'!W305</f>
        <v>0</v>
      </c>
      <c r="J42" s="6">
        <f>'7 Oper Budget Variance Report'!X305</f>
        <v>0</v>
      </c>
      <c r="K42" s="6">
        <f t="shared" si="3"/>
        <v>0</v>
      </c>
    </row>
    <row r="43" spans="1:11">
      <c r="A43" s="13">
        <v>835</v>
      </c>
      <c r="B43" s="1" t="s">
        <v>99</v>
      </c>
      <c r="C43" s="24">
        <f>'7 Oper Budget Variance Report'!R339</f>
        <v>40352.519999999822</v>
      </c>
      <c r="D43" s="6"/>
      <c r="E43" s="6">
        <f t="shared" si="2"/>
        <v>40352.519999999822</v>
      </c>
      <c r="F43" s="6">
        <f>'7 Oper Budget Variance Report'!S339</f>
        <v>14</v>
      </c>
      <c r="G43" s="6">
        <f>'7 Oper Budget Variance Report'!U339</f>
        <v>51516.35</v>
      </c>
      <c r="H43" s="6">
        <f>'7 Oper Budget Variance Report'!V339</f>
        <v>-1305364.2799999998</v>
      </c>
      <c r="I43" s="6">
        <f>'7 Oper Budget Variance Report'!W339</f>
        <v>-1255423.47</v>
      </c>
      <c r="J43" s="6">
        <f>'7 Oper Budget Variance Report'!X339</f>
        <v>40352.519999999822</v>
      </c>
      <c r="K43" s="6">
        <f t="shared" si="3"/>
        <v>0</v>
      </c>
    </row>
    <row r="44" spans="1:11">
      <c r="A44" s="13">
        <v>836</v>
      </c>
      <c r="B44" s="1" t="s">
        <v>100</v>
      </c>
      <c r="C44" s="24">
        <f>'7 Oper Budget Variance Report'!R349</f>
        <v>271594</v>
      </c>
      <c r="D44" s="6"/>
      <c r="E44" s="6">
        <f t="shared" si="2"/>
        <v>271594</v>
      </c>
      <c r="F44" s="6">
        <f>'7 Oper Budget Variance Report'!S349</f>
        <v>4</v>
      </c>
      <c r="G44" s="6">
        <f>'7 Oper Budget Variance Report'!U349</f>
        <v>0</v>
      </c>
      <c r="H44" s="6">
        <f>'7 Oper Budget Variance Report'!V349</f>
        <v>82520.33</v>
      </c>
      <c r="I44" s="6">
        <f>'7 Oper Budget Variance Report'!W349</f>
        <v>82520.33</v>
      </c>
      <c r="J44" s="6">
        <f>'7 Oper Budget Variance Report'!X349</f>
        <v>271594</v>
      </c>
      <c r="K44" s="6">
        <f t="shared" si="3"/>
        <v>0</v>
      </c>
    </row>
    <row r="45" spans="1:11">
      <c r="A45" s="13">
        <v>837</v>
      </c>
      <c r="B45" s="1" t="s">
        <v>101</v>
      </c>
      <c r="C45" s="24">
        <f>'7 Oper Budget Variance Report'!R353</f>
        <v>515648</v>
      </c>
      <c r="D45" s="6"/>
      <c r="E45" s="6">
        <f t="shared" si="2"/>
        <v>515648</v>
      </c>
      <c r="F45" s="6">
        <f>'7 Oper Budget Variance Report'!S353</f>
        <v>0</v>
      </c>
      <c r="G45" s="6">
        <f>'7 Oper Budget Variance Report'!U353</f>
        <v>100000</v>
      </c>
      <c r="H45" s="6">
        <f>'7 Oper Budget Variance Report'!V353</f>
        <v>0</v>
      </c>
      <c r="I45" s="6">
        <f>'7 Oper Budget Variance Report'!W353</f>
        <v>100000</v>
      </c>
      <c r="J45" s="6">
        <f>'7 Oper Budget Variance Report'!X353</f>
        <v>515648</v>
      </c>
      <c r="K45" s="6">
        <f t="shared" si="3"/>
        <v>0</v>
      </c>
    </row>
    <row r="46" spans="1:11">
      <c r="A46" s="13">
        <v>838</v>
      </c>
      <c r="B46" s="1" t="s">
        <v>102</v>
      </c>
      <c r="C46" s="24">
        <f>'7 Oper Budget Variance Report'!R360</f>
        <v>0</v>
      </c>
      <c r="D46" s="6"/>
      <c r="E46" s="6">
        <f t="shared" si="2"/>
        <v>0</v>
      </c>
      <c r="F46" s="6">
        <f>'7 Oper Budget Variance Report'!S360</f>
        <v>0</v>
      </c>
      <c r="G46" s="6">
        <f>'7 Oper Budget Variance Report'!U360</f>
        <v>0</v>
      </c>
      <c r="H46" s="6">
        <f>'7 Oper Budget Variance Report'!V360</f>
        <v>0</v>
      </c>
      <c r="I46" s="6">
        <f>'7 Oper Budget Variance Report'!W360</f>
        <v>0</v>
      </c>
      <c r="J46" s="6">
        <f>'7 Oper Budget Variance Report'!X360</f>
        <v>0</v>
      </c>
      <c r="K46" s="6">
        <f t="shared" si="3"/>
        <v>0</v>
      </c>
    </row>
    <row r="47" spans="1:11">
      <c r="A47" s="13">
        <v>839</v>
      </c>
      <c r="B47" s="1" t="s">
        <v>103</v>
      </c>
      <c r="C47" s="24">
        <f>'7 Oper Budget Variance Report'!R370</f>
        <v>563273</v>
      </c>
      <c r="D47" s="6"/>
      <c r="E47" s="6">
        <f t="shared" si="2"/>
        <v>563273</v>
      </c>
      <c r="F47" s="6">
        <f>'7 Oper Budget Variance Report'!S370</f>
        <v>8</v>
      </c>
      <c r="G47" s="6">
        <f>'7 Oper Budget Variance Report'!U370</f>
        <v>0</v>
      </c>
      <c r="H47" s="6">
        <f>'7 Oper Budget Variance Report'!V370</f>
        <v>113374.78</v>
      </c>
      <c r="I47" s="6">
        <f>'7 Oper Budget Variance Report'!W370</f>
        <v>113374.78</v>
      </c>
      <c r="J47" s="6">
        <f>'7 Oper Budget Variance Report'!X370</f>
        <v>563273</v>
      </c>
      <c r="K47" s="6">
        <f t="shared" si="3"/>
        <v>0</v>
      </c>
    </row>
    <row r="48" spans="1:11">
      <c r="A48" s="13">
        <v>840</v>
      </c>
      <c r="B48" s="1" t="s">
        <v>104</v>
      </c>
      <c r="C48" s="24">
        <f>'7 Oper Budget Variance Report'!R372</f>
        <v>900000</v>
      </c>
      <c r="D48" s="6"/>
      <c r="E48" s="6">
        <f t="shared" si="2"/>
        <v>900000</v>
      </c>
      <c r="F48" s="6">
        <f>'7 Oper Budget Variance Report'!S372</f>
        <v>0</v>
      </c>
      <c r="G48" s="6">
        <f>'7 Oper Budget Variance Report'!U372</f>
        <v>661453.07999999996</v>
      </c>
      <c r="H48" s="6">
        <f>'7 Oper Budget Variance Report'!V372</f>
        <v>238546.92</v>
      </c>
      <c r="I48" s="6">
        <f>'7 Oper Budget Variance Report'!W372</f>
        <v>900000</v>
      </c>
      <c r="J48" s="6">
        <f>'7 Oper Budget Variance Report'!X372</f>
        <v>900000</v>
      </c>
      <c r="K48" s="6">
        <f t="shared" si="3"/>
        <v>0</v>
      </c>
    </row>
    <row r="49" spans="1:11">
      <c r="A49" s="13">
        <v>841</v>
      </c>
      <c r="B49" s="1" t="s">
        <v>105</v>
      </c>
      <c r="C49" s="24">
        <f>'7 Oper Budget Variance Report'!R374</f>
        <v>230300</v>
      </c>
      <c r="D49" s="6"/>
      <c r="E49" s="6">
        <f t="shared" si="2"/>
        <v>230300</v>
      </c>
      <c r="F49" s="6">
        <f>'7 Oper Budget Variance Report'!S374</f>
        <v>0</v>
      </c>
      <c r="G49" s="6">
        <f>'7 Oper Budget Variance Report'!U374</f>
        <v>115150</v>
      </c>
      <c r="H49" s="6">
        <f>'7 Oper Budget Variance Report'!V374</f>
        <v>115150</v>
      </c>
      <c r="I49" s="6">
        <f>'7 Oper Budget Variance Report'!W374</f>
        <v>230300</v>
      </c>
      <c r="J49" s="6">
        <f>'7 Oper Budget Variance Report'!X374</f>
        <v>230300</v>
      </c>
      <c r="K49" s="6">
        <f t="shared" si="3"/>
        <v>0</v>
      </c>
    </row>
    <row r="50" spans="1:11">
      <c r="A50" s="13">
        <v>842</v>
      </c>
      <c r="B50" s="1" t="s">
        <v>106</v>
      </c>
      <c r="C50" s="24">
        <f>'7 Oper Budget Variance Report'!R386</f>
        <v>36400</v>
      </c>
      <c r="D50" s="6"/>
      <c r="E50" s="6">
        <f t="shared" si="2"/>
        <v>36400</v>
      </c>
      <c r="F50" s="6">
        <f>'7 Oper Budget Variance Report'!S386</f>
        <v>0</v>
      </c>
      <c r="G50" s="6">
        <f>'7 Oper Budget Variance Report'!U386</f>
        <v>0</v>
      </c>
      <c r="H50" s="6">
        <f>'7 Oper Budget Variance Report'!V386</f>
        <v>0</v>
      </c>
      <c r="I50" s="6">
        <f>'7 Oper Budget Variance Report'!W386</f>
        <v>0</v>
      </c>
      <c r="J50" s="6">
        <f>'7 Oper Budget Variance Report'!X386</f>
        <v>36400</v>
      </c>
      <c r="K50" s="6">
        <f t="shared" si="3"/>
        <v>0</v>
      </c>
    </row>
    <row r="51" spans="1:11">
      <c r="A51" s="13">
        <v>843</v>
      </c>
      <c r="B51" s="1" t="s">
        <v>107</v>
      </c>
      <c r="C51" s="24">
        <f>'7 Oper Budget Variance Report'!R404</f>
        <v>991521</v>
      </c>
      <c r="D51" s="6"/>
      <c r="E51" s="6">
        <f t="shared" si="2"/>
        <v>991521</v>
      </c>
      <c r="F51" s="6">
        <f>'7 Oper Budget Variance Report'!S404</f>
        <v>0</v>
      </c>
      <c r="G51" s="6">
        <f>'7 Oper Budget Variance Report'!U404</f>
        <v>331079.11</v>
      </c>
      <c r="H51" s="6">
        <f>'7 Oper Budget Variance Report'!V404</f>
        <v>154036.58000000002</v>
      </c>
      <c r="I51" s="6">
        <f>'7 Oper Budget Variance Report'!W404</f>
        <v>485170.69</v>
      </c>
      <c r="J51" s="6">
        <f>'7 Oper Budget Variance Report'!X404</f>
        <v>991521</v>
      </c>
      <c r="K51" s="6">
        <f t="shared" si="3"/>
        <v>0</v>
      </c>
    </row>
    <row r="52" spans="1:11">
      <c r="A52" s="13">
        <v>844</v>
      </c>
      <c r="B52" s="1" t="s">
        <v>108</v>
      </c>
      <c r="C52" s="24">
        <f>'7 Oper Budget Variance Report'!R413</f>
        <v>36600</v>
      </c>
      <c r="D52" s="6"/>
      <c r="E52" s="6">
        <f>SUM(C52:D52)</f>
        <v>36600</v>
      </c>
      <c r="F52" s="6">
        <f>'7 Oper Budget Variance Report'!S3799</f>
        <v>0</v>
      </c>
      <c r="G52" s="6">
        <f>'7 Oper Budget Variance Report'!U413</f>
        <v>0</v>
      </c>
      <c r="H52" s="6">
        <f>'7 Oper Budget Variance Report'!V413</f>
        <v>507.25</v>
      </c>
      <c r="I52" s="6">
        <f>'7 Oper Budget Variance Report'!W413</f>
        <v>507.25</v>
      </c>
      <c r="J52" s="6">
        <f>'7 Oper Budget Variance Report'!X413</f>
        <v>36600</v>
      </c>
      <c r="K52" s="6">
        <f>E52-J52</f>
        <v>0</v>
      </c>
    </row>
    <row r="53" spans="1:11">
      <c r="A53" s="13">
        <v>845</v>
      </c>
      <c r="B53" s="1" t="s">
        <v>109</v>
      </c>
      <c r="C53" s="24">
        <f>'7 Oper Budget Variance Report'!R421</f>
        <v>69250</v>
      </c>
      <c r="D53" s="6"/>
      <c r="E53" s="6">
        <f t="shared" si="2"/>
        <v>69250</v>
      </c>
      <c r="F53" s="6">
        <f>'7 Oper Budget Variance Report'!S421</f>
        <v>0</v>
      </c>
      <c r="G53" s="6">
        <f>'7 Oper Budget Variance Report'!U421</f>
        <v>0</v>
      </c>
      <c r="H53" s="6">
        <f>'7 Oper Budget Variance Report'!V421</f>
        <v>15000</v>
      </c>
      <c r="I53" s="6">
        <f>'7 Oper Budget Variance Report'!W421</f>
        <v>15000</v>
      </c>
      <c r="J53" s="6">
        <f>'7 Oper Budget Variance Report'!X421</f>
        <v>69250</v>
      </c>
      <c r="K53" s="6">
        <f t="shared" si="3"/>
        <v>0</v>
      </c>
    </row>
    <row r="54" spans="1:11">
      <c r="A54" s="13">
        <v>846</v>
      </c>
      <c r="B54" s="1" t="s">
        <v>110</v>
      </c>
      <c r="C54" s="24">
        <f>'7 Oper Budget Variance Report'!R446</f>
        <v>1037729</v>
      </c>
      <c r="D54" s="6"/>
      <c r="E54" s="6">
        <f t="shared" si="2"/>
        <v>1037729</v>
      </c>
      <c r="F54" s="6">
        <f>'7 Oper Budget Variance Report'!S446</f>
        <v>10</v>
      </c>
      <c r="G54" s="6">
        <f>'7 Oper Budget Variance Report'!U446</f>
        <v>68750</v>
      </c>
      <c r="H54" s="6">
        <f>'7 Oper Budget Variance Report'!V446</f>
        <v>380969.17000000004</v>
      </c>
      <c r="I54" s="6">
        <f>'7 Oper Budget Variance Report'!W446</f>
        <v>449719.17000000004</v>
      </c>
      <c r="J54" s="6">
        <f>'7 Oper Budget Variance Report'!X446</f>
        <v>1037728.9</v>
      </c>
      <c r="K54" s="6">
        <f t="shared" si="3"/>
        <v>9.9999999976716936E-2</v>
      </c>
    </row>
    <row r="55" spans="1:11">
      <c r="A55" s="13">
        <v>847</v>
      </c>
      <c r="B55" s="1" t="s">
        <v>111</v>
      </c>
      <c r="C55" s="24">
        <f>'7 Oper Budget Variance Report'!R454</f>
        <v>100021</v>
      </c>
      <c r="D55" s="6"/>
      <c r="E55" s="6">
        <f t="shared" si="2"/>
        <v>100021</v>
      </c>
      <c r="F55" s="6">
        <f>'7 Oper Budget Variance Report'!S454</f>
        <v>0</v>
      </c>
      <c r="G55" s="6">
        <f>'7 Oper Budget Variance Report'!U454</f>
        <v>0</v>
      </c>
      <c r="H55" s="6">
        <f>'7 Oper Budget Variance Report'!V454</f>
        <v>32747.869999999995</v>
      </c>
      <c r="I55" s="6">
        <f>'7 Oper Budget Variance Report'!W454</f>
        <v>32747.869999999995</v>
      </c>
      <c r="J55" s="6">
        <f>'7 Oper Budget Variance Report'!X454</f>
        <v>152060</v>
      </c>
      <c r="K55" s="6">
        <f t="shared" si="3"/>
        <v>-52039</v>
      </c>
    </row>
    <row r="56" spans="1:11">
      <c r="A56" s="13">
        <v>848</v>
      </c>
      <c r="B56" s="1" t="s">
        <v>112</v>
      </c>
      <c r="C56" s="24">
        <f>'7 Oper Budget Variance Report'!R460</f>
        <v>18025</v>
      </c>
      <c r="D56" s="6"/>
      <c r="E56" s="6">
        <f t="shared" si="2"/>
        <v>18025</v>
      </c>
      <c r="F56" s="6">
        <f>'7 Oper Budget Variance Report'!S460</f>
        <v>0</v>
      </c>
      <c r="G56" s="6">
        <f>'7 Oper Budget Variance Report'!U460</f>
        <v>0</v>
      </c>
      <c r="H56" s="6">
        <f>'7 Oper Budget Variance Report'!V460</f>
        <v>3857.63</v>
      </c>
      <c r="I56" s="6">
        <f>'7 Oper Budget Variance Report'!W460</f>
        <v>3857.63</v>
      </c>
      <c r="J56" s="6">
        <f>'7 Oper Budget Variance Report'!X460</f>
        <v>33717</v>
      </c>
      <c r="K56" s="6">
        <f t="shared" si="3"/>
        <v>-15692</v>
      </c>
    </row>
    <row r="57" spans="1:11">
      <c r="A57" s="13">
        <v>849</v>
      </c>
      <c r="B57" s="1" t="s">
        <v>113</v>
      </c>
      <c r="C57" s="24">
        <f>'7 Oper Budget Variance Report'!R466</f>
        <v>80156.75</v>
      </c>
      <c r="D57" s="6"/>
      <c r="E57" s="6">
        <f t="shared" si="2"/>
        <v>80156.75</v>
      </c>
      <c r="F57" s="6">
        <f>'7 Oper Budget Variance Report'!S466</f>
        <v>0</v>
      </c>
      <c r="G57" s="6">
        <f>'7 Oper Budget Variance Report'!U466</f>
        <v>0</v>
      </c>
      <c r="H57" s="6">
        <f>'7 Oper Budget Variance Report'!V466</f>
        <v>80156.179999999993</v>
      </c>
      <c r="I57" s="6">
        <f>'7 Oper Budget Variance Report'!W466</f>
        <v>80156.179999999993</v>
      </c>
      <c r="J57" s="6">
        <f>'7 Oper Budget Variance Report'!X466</f>
        <v>80156.179999999993</v>
      </c>
      <c r="K57" s="6">
        <f t="shared" si="3"/>
        <v>0.57000000000698492</v>
      </c>
    </row>
    <row r="58" spans="1:11">
      <c r="A58" s="13">
        <v>850</v>
      </c>
      <c r="B58" s="1" t="s">
        <v>114</v>
      </c>
      <c r="C58" s="24">
        <f>'7 Oper Budget Variance Report'!R497</f>
        <v>12702930</v>
      </c>
      <c r="D58" s="6"/>
      <c r="E58" s="6">
        <f t="shared" si="2"/>
        <v>12702930</v>
      </c>
      <c r="F58" s="6">
        <f>'7 Oper Budget Variance Report'!S497</f>
        <v>0</v>
      </c>
      <c r="G58" s="6">
        <f>'7 Oper Budget Variance Report'!U497</f>
        <v>29752.54</v>
      </c>
      <c r="H58" s="6">
        <f>'7 Oper Budget Variance Report'!V497</f>
        <v>353848.05000000005</v>
      </c>
      <c r="I58" s="6">
        <f>'7 Oper Budget Variance Report'!W497</f>
        <v>383600.59</v>
      </c>
      <c r="J58" s="6">
        <f>'7 Oper Budget Variance Report'!X497</f>
        <v>12663752</v>
      </c>
      <c r="K58" s="6">
        <f t="shared" si="3"/>
        <v>39178</v>
      </c>
    </row>
    <row r="59" spans="1:11" ht="15.75" thickBot="1">
      <c r="C59" s="24"/>
      <c r="D59" s="6"/>
      <c r="E59" s="6"/>
      <c r="F59" s="6"/>
      <c r="G59" s="6"/>
      <c r="H59" s="6"/>
      <c r="I59" s="6"/>
      <c r="J59" s="6"/>
      <c r="K59" s="6"/>
    </row>
    <row r="60" spans="1:11" ht="15.75" thickBot="1">
      <c r="A60" s="78" t="s">
        <v>37</v>
      </c>
      <c r="B60" s="79" t="s">
        <v>115</v>
      </c>
      <c r="C60" s="18">
        <f t="shared" ref="C60:K60" si="4">SUM(C8:C59)</f>
        <v>152667733</v>
      </c>
      <c r="D60" s="18">
        <f t="shared" si="4"/>
        <v>0</v>
      </c>
      <c r="E60" s="18">
        <f t="shared" si="4"/>
        <v>152667733</v>
      </c>
      <c r="F60" s="18">
        <f t="shared" si="4"/>
        <v>1555.7</v>
      </c>
      <c r="G60" s="18">
        <f>SUM(G8:G59)</f>
        <v>6675675.959999999</v>
      </c>
      <c r="H60" s="18">
        <f t="shared" si="4"/>
        <v>32969816.559999999</v>
      </c>
      <c r="I60" s="18">
        <f>SUM(I8:I59)</f>
        <v>39699830.269999996</v>
      </c>
      <c r="J60" s="18">
        <f>SUM(J8:J59)</f>
        <v>154113873.23000002</v>
      </c>
      <c r="K60" s="80">
        <f t="shared" si="4"/>
        <v>-1446140.2300000011</v>
      </c>
    </row>
    <row r="61" spans="1:11">
      <c r="C61" s="24"/>
      <c r="D61" s="6"/>
      <c r="E61" s="6"/>
      <c r="F61" s="6"/>
      <c r="G61" s="6"/>
      <c r="H61" s="6"/>
      <c r="I61" s="6"/>
      <c r="J61" s="6"/>
      <c r="K61" s="6"/>
    </row>
    <row r="62" spans="1:11">
      <c r="A62" s="13">
        <v>851</v>
      </c>
      <c r="B62" s="1" t="s">
        <v>116</v>
      </c>
      <c r="C62" s="24">
        <f>'7 Oper Budget Variance Report'!R513</f>
        <v>1010690</v>
      </c>
      <c r="D62" s="6"/>
      <c r="E62" s="6">
        <f>SUM(C62:D62)</f>
        <v>1010690</v>
      </c>
      <c r="F62" s="6">
        <f>'7 Oper Budget Variance Report'!L513</f>
        <v>0</v>
      </c>
      <c r="G62" s="6">
        <f>'7 Oper Budget Variance Report'!U513</f>
        <v>0</v>
      </c>
      <c r="H62" s="6">
        <f>'7 Oper Budget Variance Report'!V513</f>
        <v>338849.17</v>
      </c>
      <c r="I62" s="6">
        <f>'7 Oper Budget Variance Report'!W513</f>
        <v>338849.17</v>
      </c>
      <c r="J62" s="6">
        <f>'7 Oper Budget Variance Report'!X513</f>
        <v>1092036</v>
      </c>
      <c r="K62" s="6">
        <f>E62-J62</f>
        <v>-81346</v>
      </c>
    </row>
    <row r="63" spans="1:11">
      <c r="A63" s="13">
        <v>852</v>
      </c>
      <c r="B63" s="1" t="s">
        <v>117</v>
      </c>
      <c r="C63" s="24">
        <f>'7 Oper Budget Variance Report'!R520</f>
        <v>341726</v>
      </c>
      <c r="D63" s="6"/>
      <c r="E63" s="6">
        <f>SUM(C63:D63)</f>
        <v>341726</v>
      </c>
      <c r="F63" s="6">
        <f>'7 Oper Budget Variance Report'!S520</f>
        <v>3</v>
      </c>
      <c r="G63" s="6">
        <f>'7 Oper Budget Variance Report'!U520</f>
        <v>0</v>
      </c>
      <c r="H63" s="6">
        <f>'7 Oper Budget Variance Report'!V520</f>
        <v>80609.02</v>
      </c>
      <c r="I63" s="6">
        <f>'7 Oper Budget Variance Report'!W520</f>
        <v>80609.02</v>
      </c>
      <c r="J63" s="6">
        <f>'7 Oper Budget Variance Report'!X520</f>
        <v>341726</v>
      </c>
      <c r="K63" s="6">
        <f>E63-J63</f>
        <v>0</v>
      </c>
    </row>
    <row r="64" spans="1:11" ht="15.75" thickBot="1">
      <c r="C64" s="24"/>
      <c r="D64" s="6"/>
      <c r="E64" s="6"/>
      <c r="F64" s="6"/>
      <c r="G64" s="6"/>
      <c r="H64" s="6"/>
      <c r="I64" s="6"/>
      <c r="J64" s="6"/>
      <c r="K64" s="6"/>
    </row>
    <row r="65" spans="1:11" ht="15.75" thickBot="1">
      <c r="A65" s="78" t="s">
        <v>37</v>
      </c>
      <c r="B65" s="79" t="s">
        <v>118</v>
      </c>
      <c r="C65" s="18">
        <f t="shared" ref="C65:K65" si="5">SUM(C62:C64)</f>
        <v>1352416</v>
      </c>
      <c r="D65" s="18">
        <f t="shared" si="5"/>
        <v>0</v>
      </c>
      <c r="E65" s="18">
        <f t="shared" si="5"/>
        <v>1352416</v>
      </c>
      <c r="F65" s="18">
        <f t="shared" si="5"/>
        <v>3</v>
      </c>
      <c r="G65" s="18">
        <f>SUM(G62:G64)</f>
        <v>0</v>
      </c>
      <c r="H65" s="18">
        <f t="shared" si="5"/>
        <v>419458.19</v>
      </c>
      <c r="I65" s="18">
        <f t="shared" si="5"/>
        <v>419458.19</v>
      </c>
      <c r="J65" s="18">
        <f t="shared" si="5"/>
        <v>1433762</v>
      </c>
      <c r="K65" s="18">
        <f t="shared" si="5"/>
        <v>-81346</v>
      </c>
    </row>
    <row r="66" spans="1:11">
      <c r="C66" s="81"/>
      <c r="D66" s="6"/>
      <c r="E66" s="6"/>
      <c r="F66" s="6"/>
      <c r="G66" s="6"/>
      <c r="H66" s="6"/>
      <c r="I66" s="6"/>
      <c r="J66" s="6"/>
      <c r="K66" s="6"/>
    </row>
    <row r="67" spans="1:11">
      <c r="A67" s="13">
        <v>853</v>
      </c>
      <c r="B67" s="1" t="s">
        <v>119</v>
      </c>
      <c r="C67" s="24">
        <f>'7 Oper Budget Variance Report'!R533</f>
        <v>3270455</v>
      </c>
      <c r="D67" s="6"/>
      <c r="E67" s="6">
        <f t="shared" ref="E67:E76" si="6">SUM(C67:D67)</f>
        <v>3270455</v>
      </c>
      <c r="F67" s="6">
        <f>'7 Oper Budget Variance Report'!S533</f>
        <v>34</v>
      </c>
      <c r="G67" s="6">
        <f>'7 Oper Budget Variance Report'!U533</f>
        <v>0</v>
      </c>
      <c r="H67" s="6">
        <f>'7 Oper Budget Variance Report'!V533</f>
        <v>712291.09000000008</v>
      </c>
      <c r="I67" s="6">
        <f>'7 Oper Budget Variance Report'!W533</f>
        <v>712291.09000000008</v>
      </c>
      <c r="J67" s="6">
        <f>'7 Oper Budget Variance Report'!X533</f>
        <v>3270455</v>
      </c>
      <c r="K67" s="6">
        <f t="shared" ref="K67:K76" si="7">E67-J67</f>
        <v>0</v>
      </c>
    </row>
    <row r="68" spans="1:11">
      <c r="A68" s="13">
        <v>854</v>
      </c>
      <c r="B68" s="1" t="s">
        <v>120</v>
      </c>
      <c r="C68" s="24">
        <f>'7 Oper Budget Variance Report'!R543</f>
        <v>3321669</v>
      </c>
      <c r="D68" s="6"/>
      <c r="E68" s="6">
        <f t="shared" si="6"/>
        <v>3321669</v>
      </c>
      <c r="F68" s="6">
        <f>'7 Oper Budget Variance Report'!S543</f>
        <v>33</v>
      </c>
      <c r="G68" s="6">
        <f>'7 Oper Budget Variance Report'!U543</f>
        <v>0</v>
      </c>
      <c r="H68" s="6">
        <f>'7 Oper Budget Variance Report'!V543</f>
        <v>667978.31999999995</v>
      </c>
      <c r="I68" s="6">
        <f>'7 Oper Budget Variance Report'!W543</f>
        <v>667978.31999999995</v>
      </c>
      <c r="J68" s="6">
        <f>'7 Oper Budget Variance Report'!X543</f>
        <v>3321669</v>
      </c>
      <c r="K68" s="6">
        <f t="shared" si="7"/>
        <v>0</v>
      </c>
    </row>
    <row r="69" spans="1:11">
      <c r="A69" s="13">
        <v>855</v>
      </c>
      <c r="B69" s="1" t="s">
        <v>121</v>
      </c>
      <c r="C69" s="24">
        <f>'7 Oper Budget Variance Report'!R554</f>
        <v>2240937</v>
      </c>
      <c r="D69" s="6"/>
      <c r="E69" s="6">
        <f t="shared" si="6"/>
        <v>2240937</v>
      </c>
      <c r="F69" s="6">
        <f>'7 Oper Budget Variance Report'!S554</f>
        <v>24</v>
      </c>
      <c r="G69" s="6">
        <f>'7 Oper Budget Variance Report'!U554</f>
        <v>0</v>
      </c>
      <c r="H69" s="6">
        <f>'7 Oper Budget Variance Report'!V554</f>
        <v>466181.99</v>
      </c>
      <c r="I69" s="6">
        <f>'7 Oper Budget Variance Report'!W554</f>
        <v>466181.99</v>
      </c>
      <c r="J69" s="6">
        <f>'7 Oper Budget Variance Report'!X554</f>
        <v>2239025.25</v>
      </c>
      <c r="K69" s="6">
        <f t="shared" si="7"/>
        <v>1911.75</v>
      </c>
    </row>
    <row r="70" spans="1:11">
      <c r="A70" s="13">
        <v>856</v>
      </c>
      <c r="B70" s="1" t="s">
        <v>122</v>
      </c>
      <c r="C70" s="24">
        <f>'7 Oper Budget Variance Report'!R563</f>
        <v>2296163</v>
      </c>
      <c r="D70" s="6"/>
      <c r="E70" s="6">
        <f t="shared" si="6"/>
        <v>2296163</v>
      </c>
      <c r="F70" s="6">
        <f>'7 Oper Budget Variance Report'!S563</f>
        <v>26.2</v>
      </c>
      <c r="G70" s="6">
        <f>'7 Oper Budget Variance Report'!U563</f>
        <v>0</v>
      </c>
      <c r="H70" s="6">
        <f>'7 Oper Budget Variance Report'!V563</f>
        <v>464618.51</v>
      </c>
      <c r="I70" s="6">
        <f>'7 Oper Budget Variance Report'!W563</f>
        <v>464618.51</v>
      </c>
      <c r="J70" s="6">
        <f>'7 Oper Budget Variance Report'!X563</f>
        <v>2296163</v>
      </c>
      <c r="K70" s="6">
        <f t="shared" si="7"/>
        <v>0</v>
      </c>
    </row>
    <row r="71" spans="1:11">
      <c r="A71" s="13">
        <v>857</v>
      </c>
      <c r="B71" s="1" t="s">
        <v>123</v>
      </c>
      <c r="C71" s="24">
        <f>'7 Oper Budget Variance Report'!R570</f>
        <v>258013</v>
      </c>
      <c r="D71" s="6"/>
      <c r="E71" s="6">
        <f t="shared" si="6"/>
        <v>258013</v>
      </c>
      <c r="F71" s="6">
        <f>'7 Oper Budget Variance Report'!S570</f>
        <v>4</v>
      </c>
      <c r="G71" s="6">
        <f>'7 Oper Budget Variance Report'!U570</f>
        <v>0</v>
      </c>
      <c r="H71" s="6">
        <f>'7 Oper Budget Variance Report'!V570</f>
        <v>81330.890000000014</v>
      </c>
      <c r="I71" s="6">
        <f>'7 Oper Budget Variance Report'!W570</f>
        <v>81330.890000000014</v>
      </c>
      <c r="J71" s="6">
        <f>'7 Oper Budget Variance Report'!X570</f>
        <v>258012.52000000002</v>
      </c>
      <c r="K71" s="6">
        <f t="shared" si="7"/>
        <v>0.47999999998137355</v>
      </c>
    </row>
    <row r="72" spans="1:11">
      <c r="A72" s="13">
        <v>858</v>
      </c>
      <c r="B72" s="1" t="s">
        <v>124</v>
      </c>
      <c r="C72" s="24">
        <f>'7 Oper Budget Variance Report'!R581</f>
        <v>1336656</v>
      </c>
      <c r="D72" s="6"/>
      <c r="E72" s="6">
        <f t="shared" si="6"/>
        <v>1336656</v>
      </c>
      <c r="F72" s="6">
        <f>'7 Oper Budget Variance Report'!S581</f>
        <v>16</v>
      </c>
      <c r="G72" s="6">
        <f>'7 Oper Budget Variance Report'!U581</f>
        <v>0</v>
      </c>
      <c r="H72" s="6">
        <f>'7 Oper Budget Variance Report'!V581</f>
        <v>280280.29000000004</v>
      </c>
      <c r="I72" s="6">
        <f>'7 Oper Budget Variance Report'!W581</f>
        <v>280280.29000000004</v>
      </c>
      <c r="J72" s="6">
        <f>'7 Oper Budget Variance Report'!X581</f>
        <v>1336656</v>
      </c>
      <c r="K72" s="6">
        <f t="shared" si="7"/>
        <v>0</v>
      </c>
    </row>
    <row r="73" spans="1:11">
      <c r="A73" s="13">
        <v>859</v>
      </c>
      <c r="B73" s="1" t="s">
        <v>125</v>
      </c>
      <c r="C73" s="24">
        <f>'7 Oper Budget Variance Report'!R587</f>
        <v>0</v>
      </c>
      <c r="D73" s="6"/>
      <c r="E73" s="6">
        <f t="shared" si="6"/>
        <v>0</v>
      </c>
      <c r="F73" s="6">
        <f>'7 Oper Budget Variance Report'!S587</f>
        <v>0</v>
      </c>
      <c r="G73" s="6">
        <f>'7 Oper Budget Variance Report'!U587</f>
        <v>0</v>
      </c>
      <c r="H73" s="6">
        <f>'7 Oper Budget Variance Report'!V587</f>
        <v>0</v>
      </c>
      <c r="I73" s="6">
        <f>'7 Oper Budget Variance Report'!W587</f>
        <v>0</v>
      </c>
      <c r="J73" s="6">
        <f>'7 Oper Budget Variance Report'!X587</f>
        <v>0</v>
      </c>
      <c r="K73" s="6">
        <f>E73-J73</f>
        <v>0</v>
      </c>
    </row>
    <row r="74" spans="1:11">
      <c r="A74" s="13">
        <v>860</v>
      </c>
      <c r="B74" s="1" t="s">
        <v>126</v>
      </c>
      <c r="C74" s="24">
        <f>'7 Oper Budget Variance Report'!R605</f>
        <v>2315327</v>
      </c>
      <c r="D74" s="6"/>
      <c r="E74" s="6">
        <f t="shared" si="6"/>
        <v>2315327</v>
      </c>
      <c r="F74" s="6">
        <f>'7 Oper Budget Variance Report'!S605</f>
        <v>31</v>
      </c>
      <c r="G74" s="6">
        <f>'7 Oper Budget Variance Report'!U605</f>
        <v>2559.87</v>
      </c>
      <c r="H74" s="6">
        <f>'7 Oper Budget Variance Report'!V605</f>
        <v>735856.97000000009</v>
      </c>
      <c r="I74" s="6">
        <f>'7 Oper Budget Variance Report'!W605</f>
        <v>738416.84000000008</v>
      </c>
      <c r="J74" s="6">
        <f>'7 Oper Budget Variance Report'!X605</f>
        <v>2315326</v>
      </c>
      <c r="K74" s="6">
        <f t="shared" si="7"/>
        <v>1</v>
      </c>
    </row>
    <row r="75" spans="1:11">
      <c r="A75" s="13">
        <v>861</v>
      </c>
      <c r="B75" s="1" t="s">
        <v>127</v>
      </c>
      <c r="C75" s="24">
        <f>'7 Oper Budget Variance Report'!R613</f>
        <v>677556</v>
      </c>
      <c r="D75" s="6"/>
      <c r="E75" s="6">
        <f t="shared" si="6"/>
        <v>677556</v>
      </c>
      <c r="F75" s="6">
        <f>'7 Oper Budget Variance Report'!S613</f>
        <v>9</v>
      </c>
      <c r="G75" s="6">
        <f>'7 Oper Budget Variance Report'!U613</f>
        <v>0</v>
      </c>
      <c r="H75" s="6">
        <f>'7 Oper Budget Variance Report'!V613</f>
        <v>223273.65999999997</v>
      </c>
      <c r="I75" s="6">
        <f>'7 Oper Budget Variance Report'!W613</f>
        <v>223273.65999999997</v>
      </c>
      <c r="J75" s="6">
        <f>'7 Oper Budget Variance Report'!X613</f>
        <v>677555.57000000007</v>
      </c>
      <c r="K75" s="6">
        <f t="shared" si="7"/>
        <v>0.42999999993480742</v>
      </c>
    </row>
    <row r="76" spans="1:11">
      <c r="A76" s="13">
        <v>862</v>
      </c>
      <c r="B76" s="1" t="s">
        <v>128</v>
      </c>
      <c r="C76" s="24">
        <f>'7 Oper Budget Variance Report'!R620</f>
        <v>102040</v>
      </c>
      <c r="D76" s="6"/>
      <c r="E76" s="6">
        <f t="shared" si="6"/>
        <v>102040</v>
      </c>
      <c r="F76" s="6">
        <f>'7 Oper Budget Variance Report'!S620</f>
        <v>2</v>
      </c>
      <c r="G76" s="6">
        <f>'7 Oper Budget Variance Report'!U620</f>
        <v>0</v>
      </c>
      <c r="H76" s="6">
        <f>'7 Oper Budget Variance Report'!V620</f>
        <v>33881.24</v>
      </c>
      <c r="I76" s="6">
        <f>'7 Oper Budget Variance Report'!W620</f>
        <v>33881.24</v>
      </c>
      <c r="J76" s="6">
        <f>'7 Oper Budget Variance Report'!X620</f>
        <v>102039.22</v>
      </c>
      <c r="K76" s="6">
        <f t="shared" si="7"/>
        <v>0.77999999999883585</v>
      </c>
    </row>
    <row r="77" spans="1:11" ht="15.75" thickBot="1">
      <c r="C77" s="24"/>
      <c r="D77" s="6"/>
      <c r="E77" s="6"/>
      <c r="F77" s="6"/>
      <c r="G77" s="6"/>
      <c r="H77" s="6"/>
      <c r="I77" s="6"/>
      <c r="J77" s="6"/>
      <c r="K77" s="6"/>
    </row>
    <row r="78" spans="1:11" ht="15.75" thickBot="1">
      <c r="A78" s="78" t="s">
        <v>37</v>
      </c>
      <c r="B78" s="79" t="s">
        <v>129</v>
      </c>
      <c r="C78" s="18">
        <f t="shared" ref="C78:K78" si="8">SUM(C67:C77)</f>
        <v>15818816</v>
      </c>
      <c r="D78" s="18">
        <f t="shared" si="8"/>
        <v>0</v>
      </c>
      <c r="E78" s="18">
        <f t="shared" si="8"/>
        <v>15818816</v>
      </c>
      <c r="F78" s="18">
        <f t="shared" si="8"/>
        <v>179.2</v>
      </c>
      <c r="G78" s="18">
        <f>SUM(G67:G77)</f>
        <v>2559.87</v>
      </c>
      <c r="H78" s="18">
        <f t="shared" si="8"/>
        <v>3665692.9600000009</v>
      </c>
      <c r="I78" s="18">
        <f t="shared" si="8"/>
        <v>3668252.830000001</v>
      </c>
      <c r="J78" s="18">
        <f t="shared" si="8"/>
        <v>15816901.560000001</v>
      </c>
      <c r="K78" s="18">
        <f t="shared" si="8"/>
        <v>1914.439999999915</v>
      </c>
    </row>
    <row r="79" spans="1:11">
      <c r="C79" s="81"/>
      <c r="D79" s="6"/>
      <c r="E79" s="6"/>
      <c r="F79" s="6"/>
      <c r="G79" s="6"/>
      <c r="H79" s="6"/>
      <c r="I79" s="6"/>
      <c r="J79" s="6"/>
      <c r="K79" s="6"/>
    </row>
    <row r="80" spans="1:11">
      <c r="A80" s="13">
        <v>863</v>
      </c>
      <c r="B80" s="1" t="s">
        <v>130</v>
      </c>
      <c r="C80" s="24">
        <f>'7 Oper Budget Variance Report'!R642</f>
        <v>724345</v>
      </c>
      <c r="D80" s="6"/>
      <c r="E80" s="6">
        <f>SUM(C80:D80)</f>
        <v>724345</v>
      </c>
      <c r="F80" s="6">
        <f>'7 Oper Budget Variance Report'!S642</f>
        <v>2</v>
      </c>
      <c r="G80" s="6">
        <f>'7 Oper Budget Variance Report'!U642</f>
        <v>64011.78</v>
      </c>
      <c r="H80" s="6">
        <f>'7 Oper Budget Variance Report'!V642</f>
        <v>238046.71</v>
      </c>
      <c r="I80" s="6">
        <f>'7 Oper Budget Variance Report'!W642</f>
        <v>302058.49000000005</v>
      </c>
      <c r="J80" s="6">
        <f>'7 Oper Budget Variance Report'!X642</f>
        <v>724344.52</v>
      </c>
      <c r="K80" s="6">
        <f>E80-J80</f>
        <v>0.47999999998137355</v>
      </c>
    </row>
    <row r="81" spans="1:11">
      <c r="A81" s="13">
        <v>864</v>
      </c>
      <c r="B81" s="1" t="s">
        <v>131</v>
      </c>
      <c r="C81" s="24">
        <f>'7 Oper Budget Variance Report'!R649</f>
        <v>242100</v>
      </c>
      <c r="D81" s="6"/>
      <c r="E81" s="6">
        <f>SUM(C81:D81)</f>
        <v>242100</v>
      </c>
      <c r="F81" s="6">
        <f>'7 Oper Budget Variance Report'!S649</f>
        <v>3</v>
      </c>
      <c r="G81" s="6">
        <f>'7 Oper Budget Variance Report'!U649</f>
        <v>0</v>
      </c>
      <c r="H81" s="6">
        <f>'7 Oper Budget Variance Report'!V649</f>
        <v>83095.299999999988</v>
      </c>
      <c r="I81" s="6">
        <f>'7 Oper Budget Variance Report'!W649</f>
        <v>83095.299999999988</v>
      </c>
      <c r="J81" s="6">
        <f>'7 Oper Budget Variance Report'!X649</f>
        <v>242100</v>
      </c>
      <c r="K81" s="6">
        <f>E81-J81</f>
        <v>0</v>
      </c>
    </row>
    <row r="82" spans="1:11">
      <c r="A82" s="13">
        <v>865</v>
      </c>
      <c r="B82" s="1" t="s">
        <v>132</v>
      </c>
      <c r="C82" s="24">
        <f>'7 Oper Budget Variance Report'!R651</f>
        <v>1085436</v>
      </c>
      <c r="D82" s="6"/>
      <c r="E82" s="6">
        <f>SUM(C82:D82)</f>
        <v>1085436</v>
      </c>
      <c r="F82" s="6">
        <f>'7 Oper Budget Variance Report'!S651</f>
        <v>0</v>
      </c>
      <c r="G82" s="6">
        <f>'7 Oper Budget Variance Report'!U651</f>
        <v>135143.6</v>
      </c>
      <c r="H82" s="6">
        <f>'7 Oper Budget Variance Report'!V651</f>
        <v>208709.72</v>
      </c>
      <c r="I82" s="6">
        <f>'7 Oper Budget Variance Report'!W651</f>
        <v>343853.32</v>
      </c>
      <c r="J82" s="6">
        <f>'7 Oper Budget Variance Report'!X651</f>
        <v>1085436</v>
      </c>
      <c r="K82" s="6">
        <f>E82-J82</f>
        <v>0</v>
      </c>
    </row>
    <row r="83" spans="1:11" ht="15.75" thickBot="1">
      <c r="C83" s="24"/>
      <c r="D83" s="6"/>
      <c r="E83" s="6"/>
      <c r="F83" s="6"/>
      <c r="G83" s="6"/>
      <c r="H83" s="6"/>
      <c r="I83" s="6"/>
      <c r="J83" s="6"/>
      <c r="K83" s="6"/>
    </row>
    <row r="84" spans="1:11" ht="15.75" thickBot="1">
      <c r="A84" s="78" t="s">
        <v>37</v>
      </c>
      <c r="B84" s="79" t="s">
        <v>133</v>
      </c>
      <c r="C84" s="18">
        <f t="shared" ref="C84:K84" si="9">SUM(C80:C83)</f>
        <v>2051881</v>
      </c>
      <c r="D84" s="18">
        <f t="shared" si="9"/>
        <v>0</v>
      </c>
      <c r="E84" s="18">
        <f t="shared" si="9"/>
        <v>2051881</v>
      </c>
      <c r="F84" s="18">
        <f t="shared" si="9"/>
        <v>5</v>
      </c>
      <c r="G84" s="18">
        <f>SUM(G80:G83)</f>
        <v>199155.38</v>
      </c>
      <c r="H84" s="18">
        <f t="shared" si="9"/>
        <v>529851.73</v>
      </c>
      <c r="I84" s="18">
        <f t="shared" si="9"/>
        <v>729007.1100000001</v>
      </c>
      <c r="J84" s="18">
        <f t="shared" si="9"/>
        <v>2051880.52</v>
      </c>
      <c r="K84" s="18">
        <f t="shared" si="9"/>
        <v>0.47999999998137355</v>
      </c>
    </row>
    <row r="85" spans="1:11">
      <c r="C85" s="24"/>
      <c r="D85" s="6"/>
      <c r="E85" s="6"/>
      <c r="F85" s="6"/>
      <c r="G85" s="6"/>
      <c r="H85" s="6"/>
      <c r="I85" s="6"/>
      <c r="J85" s="6"/>
      <c r="K85" s="6"/>
    </row>
    <row r="86" spans="1:11">
      <c r="A86" s="13">
        <v>866</v>
      </c>
      <c r="B86" s="1" t="s">
        <v>134</v>
      </c>
      <c r="C86" s="24">
        <f>'7 Oper Budget Variance Report'!R672</f>
        <v>657005</v>
      </c>
      <c r="D86" s="6"/>
      <c r="E86" s="6">
        <f t="shared" ref="E86:E123" si="10">SUM(C86:D86)</f>
        <v>657005</v>
      </c>
      <c r="F86" s="6">
        <f>'7 Oper Budget Variance Report'!S672</f>
        <v>4</v>
      </c>
      <c r="G86" s="6">
        <f>'7 Oper Budget Variance Report'!U672</f>
        <v>55117.89</v>
      </c>
      <c r="H86" s="6">
        <f>'7 Oper Budget Variance Report'!V672</f>
        <v>193699.72999999998</v>
      </c>
      <c r="I86" s="6">
        <f>'7 Oper Budget Variance Report'!W672</f>
        <v>248817.61999999997</v>
      </c>
      <c r="J86" s="6">
        <f>'7 Oper Budget Variance Report'!X672</f>
        <v>657005</v>
      </c>
      <c r="K86" s="6">
        <f t="shared" ref="K86:K123" si="11">E86-J86</f>
        <v>0</v>
      </c>
    </row>
    <row r="87" spans="1:11">
      <c r="A87" s="13">
        <v>867</v>
      </c>
      <c r="B87" s="1" t="s">
        <v>135</v>
      </c>
      <c r="C87" s="24">
        <f>'7 Oper Budget Variance Report'!R688</f>
        <v>654314</v>
      </c>
      <c r="D87" s="6"/>
      <c r="E87" s="6">
        <f t="shared" si="10"/>
        <v>654314</v>
      </c>
      <c r="F87" s="6">
        <f>'7 Oper Budget Variance Report'!S688</f>
        <v>7</v>
      </c>
      <c r="G87" s="6">
        <f>'7 Oper Budget Variance Report'!U688</f>
        <v>1191</v>
      </c>
      <c r="H87" s="6">
        <f>'7 Oper Budget Variance Report'!V688</f>
        <v>206307.75</v>
      </c>
      <c r="I87" s="6">
        <f>'7 Oper Budget Variance Report'!W688</f>
        <v>207498.75</v>
      </c>
      <c r="J87" s="6">
        <f>'7 Oper Budget Variance Report'!X688</f>
        <v>662036.14</v>
      </c>
      <c r="K87" s="6">
        <f t="shared" si="11"/>
        <v>-7722.140000000014</v>
      </c>
    </row>
    <row r="88" spans="1:11">
      <c r="A88" s="13">
        <v>868</v>
      </c>
      <c r="B88" s="1" t="s">
        <v>136</v>
      </c>
      <c r="C88" s="24">
        <f>'7 Oper Budget Variance Report'!R699</f>
        <v>609662</v>
      </c>
      <c r="D88" s="6"/>
      <c r="E88" s="6">
        <f t="shared" si="10"/>
        <v>609662</v>
      </c>
      <c r="F88" s="6">
        <f>'7 Oper Budget Variance Report'!S699</f>
        <v>6</v>
      </c>
      <c r="G88" s="6">
        <f>'7 Oper Budget Variance Report'!U699</f>
        <v>562.5</v>
      </c>
      <c r="H88" s="6">
        <f>'7 Oper Budget Variance Report'!V699</f>
        <v>146017.31</v>
      </c>
      <c r="I88" s="6">
        <f>'7 Oper Budget Variance Report'!W699</f>
        <v>146579.81</v>
      </c>
      <c r="J88" s="6">
        <f>'7 Oper Budget Variance Report'!X699</f>
        <v>609614</v>
      </c>
      <c r="K88" s="6">
        <f t="shared" si="11"/>
        <v>48</v>
      </c>
    </row>
    <row r="89" spans="1:11">
      <c r="A89" s="13">
        <v>869</v>
      </c>
      <c r="B89" s="1" t="s">
        <v>137</v>
      </c>
      <c r="C89" s="24">
        <f>'7 Oper Budget Variance Report'!R708</f>
        <v>1271845</v>
      </c>
      <c r="D89" s="6"/>
      <c r="E89" s="6">
        <f t="shared" si="10"/>
        <v>1271845</v>
      </c>
      <c r="F89" s="6">
        <f>'7 Oper Budget Variance Report'!S708</f>
        <v>3</v>
      </c>
      <c r="G89" s="6">
        <f>'7 Oper Budget Variance Report'!U708</f>
        <v>40901.07</v>
      </c>
      <c r="H89" s="6">
        <f>'7 Oper Budget Variance Report'!V708</f>
        <v>601064.54</v>
      </c>
      <c r="I89" s="6">
        <f>'7 Oper Budget Variance Report'!W708</f>
        <v>641965.61</v>
      </c>
      <c r="J89" s="6">
        <f>'7 Oper Budget Variance Report'!X708</f>
        <v>1551062</v>
      </c>
      <c r="K89" s="6">
        <f t="shared" si="11"/>
        <v>-279217</v>
      </c>
    </row>
    <row r="90" spans="1:11">
      <c r="A90" s="13">
        <v>870</v>
      </c>
      <c r="B90" s="1" t="s">
        <v>138</v>
      </c>
      <c r="C90" s="24">
        <f>'7 Oper Budget Variance Report'!R714</f>
        <v>455283</v>
      </c>
      <c r="D90" s="6"/>
      <c r="E90" s="6">
        <f t="shared" si="10"/>
        <v>455283</v>
      </c>
      <c r="F90" s="6">
        <f>'7 Oper Budget Variance Report'!S714</f>
        <v>5</v>
      </c>
      <c r="G90" s="6">
        <f>'7 Oper Budget Variance Report'!U714</f>
        <v>0</v>
      </c>
      <c r="H90" s="6">
        <f>'7 Oper Budget Variance Report'!V714</f>
        <v>146560.25999999998</v>
      </c>
      <c r="I90" s="6">
        <f>'7 Oper Budget Variance Report'!W714</f>
        <v>146560.25999999998</v>
      </c>
      <c r="J90" s="6">
        <f>'7 Oper Budget Variance Report'!X714</f>
        <v>455283</v>
      </c>
      <c r="K90" s="6">
        <f t="shared" si="11"/>
        <v>0</v>
      </c>
    </row>
    <row r="91" spans="1:11">
      <c r="A91" s="13">
        <v>871</v>
      </c>
      <c r="B91" s="1" t="s">
        <v>139</v>
      </c>
      <c r="C91" s="24">
        <f>'7 Oper Budget Variance Report'!R724</f>
        <v>528100</v>
      </c>
      <c r="D91" s="6"/>
      <c r="E91" s="6">
        <f t="shared" si="10"/>
        <v>528100</v>
      </c>
      <c r="F91" s="6">
        <f>'7 Oper Budget Variance Report'!S724</f>
        <v>7</v>
      </c>
      <c r="G91" s="6">
        <f>'7 Oper Budget Variance Report'!U724</f>
        <v>0</v>
      </c>
      <c r="H91" s="6">
        <f>'7 Oper Budget Variance Report'!V724</f>
        <v>231188.41</v>
      </c>
      <c r="I91" s="6">
        <f>'7 Oper Budget Variance Report'!W724</f>
        <v>231188.41</v>
      </c>
      <c r="J91" s="6">
        <f>'7 Oper Budget Variance Report'!X724</f>
        <v>719557</v>
      </c>
      <c r="K91" s="6">
        <f t="shared" si="11"/>
        <v>-191457</v>
      </c>
    </row>
    <row r="92" spans="1:11">
      <c r="A92" s="13">
        <v>872</v>
      </c>
      <c r="B92" s="1" t="s">
        <v>140</v>
      </c>
      <c r="C92" s="24">
        <f>'7 Oper Budget Variance Report'!R734</f>
        <v>210212</v>
      </c>
      <c r="D92" s="6"/>
      <c r="E92" s="6">
        <f t="shared" si="10"/>
        <v>210212</v>
      </c>
      <c r="F92" s="6">
        <f>'7 Oper Budget Variance Report'!S734</f>
        <v>4</v>
      </c>
      <c r="G92" s="6">
        <f>'7 Oper Budget Variance Report'!U734</f>
        <v>0</v>
      </c>
      <c r="H92" s="6">
        <f>'7 Oper Budget Variance Report'!V734</f>
        <v>95463.52</v>
      </c>
      <c r="I92" s="6">
        <f>'7 Oper Budget Variance Report'!W734</f>
        <v>95463.52</v>
      </c>
      <c r="J92" s="6">
        <f>'7 Oper Budget Variance Report'!X734</f>
        <v>288379.86</v>
      </c>
      <c r="K92" s="6">
        <f t="shared" si="11"/>
        <v>-78167.859999999986</v>
      </c>
    </row>
    <row r="93" spans="1:11">
      <c r="A93" s="13">
        <v>873</v>
      </c>
      <c r="B93" s="1" t="s">
        <v>141</v>
      </c>
      <c r="C93" s="24">
        <f>'7 Oper Budget Variance Report'!R756</f>
        <v>2003366.72</v>
      </c>
      <c r="D93" s="6"/>
      <c r="E93" s="6">
        <f t="shared" si="10"/>
        <v>2003366.72</v>
      </c>
      <c r="F93" s="6">
        <f>'7 Oper Budget Variance Report'!S756</f>
        <v>9</v>
      </c>
      <c r="G93" s="6">
        <f>'7 Oper Budget Variance Report'!U756</f>
        <v>440554.35</v>
      </c>
      <c r="H93" s="6">
        <f>'7 Oper Budget Variance Report'!V756</f>
        <v>460067.08</v>
      </c>
      <c r="I93" s="6">
        <f>'7 Oper Budget Variance Report'!W756</f>
        <v>901848.59</v>
      </c>
      <c r="J93" s="6">
        <f>'7 Oper Budget Variance Report'!X756</f>
        <v>2170929.7199999997</v>
      </c>
      <c r="K93" s="6">
        <f t="shared" si="11"/>
        <v>-167562.99999999977</v>
      </c>
    </row>
    <row r="94" spans="1:11">
      <c r="A94" s="13">
        <v>874</v>
      </c>
      <c r="B94" s="1" t="s">
        <v>142</v>
      </c>
      <c r="C94" s="24">
        <f>'7 Oper Budget Variance Report'!R765</f>
        <v>284586</v>
      </c>
      <c r="D94" s="6"/>
      <c r="E94" s="6">
        <f t="shared" si="10"/>
        <v>284586</v>
      </c>
      <c r="F94" s="6">
        <f>'7 Oper Budget Variance Report'!S765</f>
        <v>3</v>
      </c>
      <c r="G94" s="6">
        <f>'7 Oper Budget Variance Report'!U765</f>
        <v>0</v>
      </c>
      <c r="H94" s="6">
        <f>'7 Oper Budget Variance Report'!V765</f>
        <v>91814.11</v>
      </c>
      <c r="I94" s="6">
        <f>'7 Oper Budget Variance Report'!W765</f>
        <v>91814.11</v>
      </c>
      <c r="J94" s="6">
        <f>'7 Oper Budget Variance Report'!X765</f>
        <v>283986</v>
      </c>
      <c r="K94" s="6">
        <f t="shared" si="11"/>
        <v>600</v>
      </c>
    </row>
    <row r="95" spans="1:11">
      <c r="A95" s="13">
        <v>875</v>
      </c>
      <c r="B95" s="1" t="s">
        <v>143</v>
      </c>
      <c r="C95" s="24">
        <f>'7 Oper Budget Variance Report'!R783</f>
        <v>6384262</v>
      </c>
      <c r="D95" s="6"/>
      <c r="E95" s="6">
        <f t="shared" si="10"/>
        <v>6384262</v>
      </c>
      <c r="F95" s="6">
        <f>'7 Oper Budget Variance Report'!S783</f>
        <v>11</v>
      </c>
      <c r="G95" s="6">
        <f>'7 Oper Budget Variance Report'!U783</f>
        <v>4357648.78</v>
      </c>
      <c r="H95" s="6">
        <f>'7 Oper Budget Variance Report'!V783</f>
        <v>383643.64999999997</v>
      </c>
      <c r="I95" s="6">
        <f>'7 Oper Budget Variance Report'!W783</f>
        <v>4741292.43</v>
      </c>
      <c r="J95" s="6">
        <f>'7 Oper Budget Variance Report'!X783</f>
        <v>6381855</v>
      </c>
      <c r="K95" s="6">
        <f t="shared" si="11"/>
        <v>2407</v>
      </c>
    </row>
    <row r="96" spans="1:11">
      <c r="A96" s="13">
        <v>876</v>
      </c>
      <c r="B96" s="1" t="s">
        <v>144</v>
      </c>
      <c r="C96" s="24">
        <f>'7 Oper Budget Variance Report'!R790</f>
        <v>500000</v>
      </c>
      <c r="D96" s="6"/>
      <c r="E96" s="6">
        <f t="shared" si="10"/>
        <v>500000</v>
      </c>
      <c r="F96" s="6">
        <f>'7 Oper Budget Variance Report'!S790</f>
        <v>0</v>
      </c>
      <c r="G96" s="6">
        <f>'7 Oper Budget Variance Report'!U790</f>
        <v>250000</v>
      </c>
      <c r="H96" s="6">
        <f>'7 Oper Budget Variance Report'!V790</f>
        <v>0</v>
      </c>
      <c r="I96" s="6">
        <f>'7 Oper Budget Variance Report'!W790</f>
        <v>250000</v>
      </c>
      <c r="J96" s="6">
        <f>'7 Oper Budget Variance Report'!X790</f>
        <v>500000</v>
      </c>
      <c r="K96" s="6">
        <f t="shared" si="11"/>
        <v>0</v>
      </c>
    </row>
    <row r="97" spans="1:11">
      <c r="A97" s="13">
        <v>877</v>
      </c>
      <c r="B97" s="1" t="s">
        <v>145</v>
      </c>
      <c r="C97" s="24">
        <f>'7 Oper Budget Variance Report'!R794</f>
        <v>9280000</v>
      </c>
      <c r="D97" s="6"/>
      <c r="E97" s="6">
        <f t="shared" si="10"/>
        <v>9280000</v>
      </c>
      <c r="F97" s="6">
        <f>'7 Oper Budget Variance Report'!S794</f>
        <v>0</v>
      </c>
      <c r="G97" s="6">
        <f>'7 Oper Budget Variance Report'!U794</f>
        <v>1888283.2</v>
      </c>
      <c r="H97" s="6">
        <f>'7 Oper Budget Variance Report'!V794</f>
        <v>762568.05</v>
      </c>
      <c r="I97" s="6">
        <f>'7 Oper Budget Variance Report'!W794</f>
        <v>2650851.25</v>
      </c>
      <c r="J97" s="6">
        <f>'7 Oper Budget Variance Report'!X794</f>
        <v>9280000</v>
      </c>
      <c r="K97" s="6">
        <f t="shared" si="11"/>
        <v>0</v>
      </c>
    </row>
    <row r="98" spans="1:11">
      <c r="A98" s="13">
        <v>878</v>
      </c>
      <c r="B98" s="1" t="s">
        <v>146</v>
      </c>
      <c r="C98" s="24">
        <f>'7 Oper Budget Variance Report'!R796</f>
        <v>847241</v>
      </c>
      <c r="D98" s="6"/>
      <c r="E98" s="6">
        <f t="shared" si="10"/>
        <v>847241</v>
      </c>
      <c r="F98" s="6">
        <f>'7 Oper Budget Variance Report'!S796</f>
        <v>0</v>
      </c>
      <c r="G98" s="6">
        <f>'7 Oper Budget Variance Report'!U796</f>
        <v>790000</v>
      </c>
      <c r="H98" s="6">
        <f>'7 Oper Budget Variance Report'!V796</f>
        <v>0</v>
      </c>
      <c r="I98" s="6">
        <f>'7 Oper Budget Variance Report'!W796</f>
        <v>790000</v>
      </c>
      <c r="J98" s="6">
        <f>'7 Oper Budget Variance Report'!X796</f>
        <v>847241</v>
      </c>
      <c r="K98" s="6">
        <f t="shared" si="11"/>
        <v>0</v>
      </c>
    </row>
    <row r="99" spans="1:11">
      <c r="A99" s="13">
        <v>879</v>
      </c>
      <c r="B99" s="1" t="s">
        <v>147</v>
      </c>
      <c r="C99" s="24">
        <f>'7 Oper Budget Variance Report'!R801</f>
        <v>500000</v>
      </c>
      <c r="D99" s="6"/>
      <c r="E99" s="6">
        <f t="shared" si="10"/>
        <v>500000</v>
      </c>
      <c r="F99" s="6">
        <f>'7 Oper Budget Variance Report'!S801</f>
        <v>0</v>
      </c>
      <c r="G99" s="6">
        <f>'7 Oper Budget Variance Report'!U801</f>
        <v>250000</v>
      </c>
      <c r="H99" s="6">
        <f>'7 Oper Budget Variance Report'!V801</f>
        <v>0</v>
      </c>
      <c r="I99" s="6">
        <f>'7 Oper Budget Variance Report'!W801</f>
        <v>250000</v>
      </c>
      <c r="J99" s="6">
        <f>'7 Oper Budget Variance Report'!X801</f>
        <v>500000</v>
      </c>
      <c r="K99" s="6">
        <f t="shared" si="11"/>
        <v>0</v>
      </c>
    </row>
    <row r="100" spans="1:11">
      <c r="A100" s="13">
        <v>880</v>
      </c>
      <c r="B100" s="1" t="s">
        <v>148</v>
      </c>
      <c r="C100" s="24">
        <f>'7 Oper Budget Variance Report'!R811</f>
        <v>0</v>
      </c>
      <c r="D100" s="6"/>
      <c r="E100" s="6">
        <f t="shared" si="10"/>
        <v>0</v>
      </c>
      <c r="F100" s="6">
        <f>'7 Oper Budget Variance Report'!S811</f>
        <v>0</v>
      </c>
      <c r="G100" s="6">
        <f>'7 Oper Budget Variance Report'!U811</f>
        <v>0</v>
      </c>
      <c r="H100" s="6">
        <f>'7 Oper Budget Variance Report'!V811</f>
        <v>0</v>
      </c>
      <c r="I100" s="6">
        <f>'7 Oper Budget Variance Report'!W811</f>
        <v>0</v>
      </c>
      <c r="J100" s="6">
        <f>'7 Oper Budget Variance Report'!X811</f>
        <v>0</v>
      </c>
      <c r="K100" s="6">
        <f t="shared" si="11"/>
        <v>0</v>
      </c>
    </row>
    <row r="101" spans="1:11">
      <c r="A101" s="13">
        <v>881</v>
      </c>
      <c r="B101" s="1" t="s">
        <v>149</v>
      </c>
      <c r="C101" s="24">
        <f>'7 Oper Budget Variance Report'!R817</f>
        <v>0</v>
      </c>
      <c r="D101" s="6"/>
      <c r="E101" s="6">
        <f t="shared" si="10"/>
        <v>0</v>
      </c>
      <c r="F101" s="6">
        <f>'7 Oper Budget Variance Report'!S817</f>
        <v>0</v>
      </c>
      <c r="G101" s="6">
        <f>'7 Oper Budget Variance Report'!U817</f>
        <v>0</v>
      </c>
      <c r="H101" s="6">
        <f>'7 Oper Budget Variance Report'!V817</f>
        <v>0</v>
      </c>
      <c r="I101" s="6">
        <f>'7 Oper Budget Variance Report'!W817</f>
        <v>0</v>
      </c>
      <c r="J101" s="6">
        <f>'7 Oper Budget Variance Report'!X817</f>
        <v>0</v>
      </c>
      <c r="K101" s="6">
        <f t="shared" si="11"/>
        <v>0</v>
      </c>
    </row>
    <row r="102" spans="1:11">
      <c r="A102" s="13">
        <v>882</v>
      </c>
      <c r="B102" s="1" t="s">
        <v>150</v>
      </c>
      <c r="C102" s="24">
        <f>'7 Oper Budget Variance Report'!R826</f>
        <v>74156</v>
      </c>
      <c r="D102" s="6"/>
      <c r="E102" s="6">
        <f t="shared" si="10"/>
        <v>74156</v>
      </c>
      <c r="F102" s="6">
        <f>'7 Oper Budget Variance Report'!S826</f>
        <v>1</v>
      </c>
      <c r="G102" s="6">
        <f>'7 Oper Budget Variance Report'!U826</f>
        <v>0</v>
      </c>
      <c r="H102" s="6">
        <f>'7 Oper Budget Variance Report'!V826</f>
        <v>22264.870000000003</v>
      </c>
      <c r="I102" s="6">
        <f>'7 Oper Budget Variance Report'!W826</f>
        <v>22264.870000000003</v>
      </c>
      <c r="J102" s="6">
        <f>'7 Oper Budget Variance Report'!X826</f>
        <v>74101</v>
      </c>
      <c r="K102" s="6">
        <f t="shared" si="11"/>
        <v>55</v>
      </c>
    </row>
    <row r="103" spans="1:11">
      <c r="A103" s="13">
        <v>883</v>
      </c>
      <c r="B103" s="1" t="s">
        <v>151</v>
      </c>
      <c r="C103" s="24">
        <f>'7 Oper Budget Variance Report'!R848</f>
        <v>4714744</v>
      </c>
      <c r="D103" s="6"/>
      <c r="E103" s="6">
        <f t="shared" si="10"/>
        <v>4714744</v>
      </c>
      <c r="F103" s="6">
        <f>'7 Oper Budget Variance Report'!S847</f>
        <v>0</v>
      </c>
      <c r="G103" s="6">
        <f>'7 Oper Budget Variance Report'!U847</f>
        <v>3216.79</v>
      </c>
      <c r="H103" s="6">
        <f>'7 Oper Budget Variance Report'!V848</f>
        <v>1430313.63</v>
      </c>
      <c r="I103" s="6">
        <f>'7 Oper Budget Variance Report'!W848</f>
        <v>1441812.42</v>
      </c>
      <c r="J103" s="6">
        <f>'7 Oper Budget Variance Report'!X848</f>
        <v>4626736</v>
      </c>
      <c r="K103" s="6">
        <f t="shared" si="11"/>
        <v>88008</v>
      </c>
    </row>
    <row r="104" spans="1:11">
      <c r="A104" s="13">
        <v>883579</v>
      </c>
      <c r="B104" s="1" t="s">
        <v>152</v>
      </c>
      <c r="C104" s="24">
        <f>'7 Oper Budget Variance Report'!R855</f>
        <v>0</v>
      </c>
      <c r="D104" s="6"/>
      <c r="E104" s="6">
        <f t="shared" si="10"/>
        <v>0</v>
      </c>
      <c r="F104" s="6">
        <f>'7 Oper Budget Variance Report'!S855</f>
        <v>0</v>
      </c>
      <c r="G104" s="6">
        <f>'7 Oper Budget Variance Report'!U855</f>
        <v>0</v>
      </c>
      <c r="H104" s="6">
        <f>'7 Oper Budget Variance Report'!V855</f>
        <v>0</v>
      </c>
      <c r="I104" s="6">
        <f>'7 Oper Budget Variance Report'!W855</f>
        <v>0</v>
      </c>
      <c r="J104" s="6">
        <f>'7 Oper Budget Variance Report'!X855</f>
        <v>0</v>
      </c>
      <c r="K104" s="6">
        <f t="shared" si="11"/>
        <v>0</v>
      </c>
    </row>
    <row r="105" spans="1:11">
      <c r="A105" s="13">
        <v>883855</v>
      </c>
      <c r="B105" s="1" t="s">
        <v>153</v>
      </c>
      <c r="C105" s="24">
        <f>'7 Oper Budget Variance Report'!R862</f>
        <v>0</v>
      </c>
      <c r="D105" s="6"/>
      <c r="E105" s="6">
        <f t="shared" si="10"/>
        <v>0</v>
      </c>
      <c r="F105" s="6">
        <f>'7 Oper Budget Variance Report'!S862</f>
        <v>0</v>
      </c>
      <c r="G105" s="6">
        <f>'7 Oper Budget Variance Report'!U862</f>
        <v>0</v>
      </c>
      <c r="H105" s="6">
        <f>'7 Oper Budget Variance Report'!V862</f>
        <v>0</v>
      </c>
      <c r="I105" s="6">
        <f>'7 Oper Budget Variance Report'!W862</f>
        <v>0</v>
      </c>
      <c r="J105" s="6">
        <f>'7 Oper Budget Variance Report'!X862</f>
        <v>0</v>
      </c>
      <c r="K105" s="6">
        <f t="shared" si="11"/>
        <v>0</v>
      </c>
    </row>
    <row r="106" spans="1:11">
      <c r="A106" s="13">
        <v>884</v>
      </c>
      <c r="B106" s="1" t="s">
        <v>154</v>
      </c>
      <c r="C106" s="24">
        <f>'7 Oper Budget Variance Report'!R873</f>
        <v>264659</v>
      </c>
      <c r="D106" s="6"/>
      <c r="E106" s="6">
        <f t="shared" si="10"/>
        <v>264659</v>
      </c>
      <c r="F106" s="6">
        <f>'7 Oper Budget Variance Report'!S873</f>
        <v>3</v>
      </c>
      <c r="G106" s="6">
        <f>'7 Oper Budget Variance Report'!U873</f>
        <v>0</v>
      </c>
      <c r="H106" s="6">
        <f>'7 Oper Budget Variance Report'!V873</f>
        <v>116583.77</v>
      </c>
      <c r="I106" s="6">
        <f>'7 Oper Budget Variance Report'!W873</f>
        <v>116583.77</v>
      </c>
      <c r="J106" s="6">
        <f>'7 Oper Budget Variance Report'!X873</f>
        <v>379292</v>
      </c>
      <c r="K106" s="6">
        <f t="shared" si="11"/>
        <v>-114633</v>
      </c>
    </row>
    <row r="107" spans="1:11">
      <c r="A107" s="13">
        <v>885</v>
      </c>
      <c r="B107" s="1" t="s">
        <v>155</v>
      </c>
      <c r="C107" s="24">
        <f>'7 Oper Budget Variance Report'!R881</f>
        <v>284044</v>
      </c>
      <c r="D107" s="6"/>
      <c r="E107" s="6">
        <f t="shared" si="10"/>
        <v>284044</v>
      </c>
      <c r="F107" s="6">
        <f>'7 Oper Budget Variance Report'!S881</f>
        <v>4</v>
      </c>
      <c r="G107" s="6">
        <f>'7 Oper Budget Variance Report'!U881</f>
        <v>0</v>
      </c>
      <c r="H107" s="6">
        <f>'7 Oper Budget Variance Report'!V881</f>
        <v>91149.42</v>
      </c>
      <c r="I107" s="6">
        <f>'7 Oper Budget Variance Report'!W881</f>
        <v>91149.42</v>
      </c>
      <c r="J107" s="6">
        <f>'7 Oper Budget Variance Report'!X881</f>
        <v>284044</v>
      </c>
      <c r="K107" s="6">
        <f t="shared" si="11"/>
        <v>0</v>
      </c>
    </row>
    <row r="108" spans="1:11">
      <c r="A108" s="13">
        <v>886</v>
      </c>
      <c r="B108" s="1" t="s">
        <v>156</v>
      </c>
      <c r="C108" s="24">
        <f>'7 Oper Budget Variance Report'!R894</f>
        <v>2719156</v>
      </c>
      <c r="D108" s="6"/>
      <c r="E108" s="6">
        <f t="shared" si="10"/>
        <v>2719156</v>
      </c>
      <c r="F108" s="6">
        <f>'7 Oper Budget Variance Report'!S894</f>
        <v>27</v>
      </c>
      <c r="G108" s="6">
        <f>'7 Oper Budget Variance Report'!U894</f>
        <v>0</v>
      </c>
      <c r="H108" s="6">
        <f>'7 Oper Budget Variance Report'!V894</f>
        <v>859357.43</v>
      </c>
      <c r="I108" s="6">
        <f>'7 Oper Budget Variance Report'!W894</f>
        <v>859357.43</v>
      </c>
      <c r="J108" s="6">
        <f>'7 Oper Budget Variance Report'!X894</f>
        <v>2723534</v>
      </c>
      <c r="K108" s="6">
        <f t="shared" si="11"/>
        <v>-4378</v>
      </c>
    </row>
    <row r="109" spans="1:11">
      <c r="A109" s="13">
        <v>887</v>
      </c>
      <c r="B109" s="1" t="s">
        <v>157</v>
      </c>
      <c r="C109" s="24">
        <f>'7 Oper Budget Variance Report'!R908</f>
        <v>8756190</v>
      </c>
      <c r="D109" s="6"/>
      <c r="E109" s="6">
        <f t="shared" si="10"/>
        <v>8756190</v>
      </c>
      <c r="F109" s="6">
        <f>'7 Oper Budget Variance Report'!S908</f>
        <v>149</v>
      </c>
      <c r="G109" s="6">
        <f>'7 Oper Budget Variance Report'!U908</f>
        <v>0</v>
      </c>
      <c r="H109" s="6">
        <f>'7 Oper Budget Variance Report'!V908</f>
        <v>3055832.3899999997</v>
      </c>
      <c r="I109" s="6">
        <f>'7 Oper Budget Variance Report'!W908</f>
        <v>3055832.3899999997</v>
      </c>
      <c r="J109" s="6">
        <f>'7 Oper Budget Variance Report'!X908</f>
        <v>9609813</v>
      </c>
      <c r="K109" s="6">
        <f t="shared" si="11"/>
        <v>-853623</v>
      </c>
    </row>
    <row r="110" spans="1:11">
      <c r="A110" s="13">
        <v>887579</v>
      </c>
      <c r="B110" s="1" t="s">
        <v>158</v>
      </c>
      <c r="C110" s="24">
        <f>'7 Oper Budget Variance Report'!R914</f>
        <v>0</v>
      </c>
      <c r="D110" s="6"/>
      <c r="E110" s="6">
        <f t="shared" si="10"/>
        <v>0</v>
      </c>
      <c r="F110" s="6">
        <f>'7 Oper Budget Variance Report'!S914</f>
        <v>0</v>
      </c>
      <c r="G110" s="6">
        <f>'7 Oper Budget Variance Report'!U914</f>
        <v>0</v>
      </c>
      <c r="H110" s="6">
        <f>'7 Oper Budget Variance Report'!V914</f>
        <v>0</v>
      </c>
      <c r="I110" s="6">
        <f>'7 Oper Budget Variance Report'!W914</f>
        <v>0</v>
      </c>
      <c r="J110" s="6">
        <f>'7 Oper Budget Variance Report'!X914</f>
        <v>0</v>
      </c>
      <c r="K110" s="6">
        <f t="shared" si="11"/>
        <v>0</v>
      </c>
    </row>
    <row r="111" spans="1:11">
      <c r="A111" s="13">
        <v>887855</v>
      </c>
      <c r="B111" s="1" t="s">
        <v>159</v>
      </c>
      <c r="C111" s="24">
        <f>'7 Oper Budget Variance Report'!R921</f>
        <v>0</v>
      </c>
      <c r="D111" s="6"/>
      <c r="E111" s="6">
        <f t="shared" si="10"/>
        <v>0</v>
      </c>
      <c r="F111" s="6">
        <f>'7 Oper Budget Variance Report'!S921</f>
        <v>0</v>
      </c>
      <c r="G111" s="6">
        <f>'7 Oper Budget Variance Report'!U921</f>
        <v>0</v>
      </c>
      <c r="H111" s="6">
        <f>'7 Oper Budget Variance Report'!V921</f>
        <v>0</v>
      </c>
      <c r="I111" s="6">
        <f>'7 Oper Budget Variance Report'!W921</f>
        <v>0</v>
      </c>
      <c r="J111" s="6">
        <f>'7 Oper Budget Variance Report'!X921</f>
        <v>0</v>
      </c>
      <c r="K111" s="6">
        <f t="shared" si="11"/>
        <v>0</v>
      </c>
    </row>
    <row r="112" spans="1:11">
      <c r="A112" s="13">
        <v>888</v>
      </c>
      <c r="B112" s="1" t="s">
        <v>160</v>
      </c>
      <c r="C112" s="24">
        <f>'7 Oper Budget Variance Report'!R927</f>
        <v>45466</v>
      </c>
      <c r="D112" s="6"/>
      <c r="E112" s="6">
        <f t="shared" si="10"/>
        <v>45466</v>
      </c>
      <c r="F112" s="6">
        <f>'7 Oper Budget Variance Report'!S927</f>
        <v>0</v>
      </c>
      <c r="G112" s="6">
        <f>'7 Oper Budget Variance Report'!U927</f>
        <v>0</v>
      </c>
      <c r="H112" s="6">
        <f>'7 Oper Budget Variance Report'!V927</f>
        <v>12537.2</v>
      </c>
      <c r="I112" s="6">
        <f>'7 Oper Budget Variance Report'!W927</f>
        <v>12537.2</v>
      </c>
      <c r="J112" s="6">
        <f>'7 Oper Budget Variance Report'!X927</f>
        <v>45466</v>
      </c>
      <c r="K112" s="6">
        <f t="shared" si="11"/>
        <v>0</v>
      </c>
    </row>
    <row r="113" spans="1:11">
      <c r="A113" s="13">
        <v>889</v>
      </c>
      <c r="B113" s="1" t="s">
        <v>161</v>
      </c>
      <c r="C113" s="24">
        <f>'7 Oper Budget Variance Report'!R929</f>
        <v>879227</v>
      </c>
      <c r="D113" s="6"/>
      <c r="E113" s="6">
        <f t="shared" si="10"/>
        <v>879227</v>
      </c>
      <c r="F113" s="6">
        <f>'7 Oper Budget Variance Report'!S929</f>
        <v>0</v>
      </c>
      <c r="G113" s="6">
        <f>'7 Oper Budget Variance Report'!U929</f>
        <v>0</v>
      </c>
      <c r="H113" s="6">
        <f>'7 Oper Budget Variance Report'!V929</f>
        <v>293075.49</v>
      </c>
      <c r="I113" s="6">
        <f>'7 Oper Budget Variance Report'!W929</f>
        <v>293075.49</v>
      </c>
      <c r="J113" s="6">
        <f>'7 Oper Budget Variance Report'!X929</f>
        <v>879227</v>
      </c>
      <c r="K113" s="6">
        <f t="shared" si="11"/>
        <v>0</v>
      </c>
    </row>
    <row r="114" spans="1:11">
      <c r="A114" s="13">
        <v>890</v>
      </c>
      <c r="B114" s="1" t="s">
        <v>162</v>
      </c>
      <c r="C114" s="24">
        <f>'7 Oper Budget Variance Report'!R943</f>
        <v>428900.28</v>
      </c>
      <c r="D114" s="6"/>
      <c r="E114" s="6">
        <f t="shared" si="10"/>
        <v>428900.28</v>
      </c>
      <c r="F114" s="6">
        <f>'7 Oper Budget Variance Report'!S943</f>
        <v>0</v>
      </c>
      <c r="G114" s="6">
        <f>'7 Oper Budget Variance Report'!U943</f>
        <v>64065.27</v>
      </c>
      <c r="H114" s="6">
        <f>'7 Oper Budget Variance Report'!V943</f>
        <v>100883.83</v>
      </c>
      <c r="I114" s="6">
        <f>'7 Oper Budget Variance Report'!W943</f>
        <v>170749.1</v>
      </c>
      <c r="J114" s="6">
        <f>'7 Oper Budget Variance Report'!X943</f>
        <v>428900.28</v>
      </c>
      <c r="K114" s="6">
        <f t="shared" si="11"/>
        <v>0</v>
      </c>
    </row>
    <row r="115" spans="1:11">
      <c r="A115" s="13">
        <v>891</v>
      </c>
      <c r="B115" s="1" t="s">
        <v>163</v>
      </c>
      <c r="C115" s="24">
        <f>'7 Oper Budget Variance Report'!R950</f>
        <v>5304621</v>
      </c>
      <c r="D115" s="6"/>
      <c r="E115" s="6">
        <f t="shared" si="10"/>
        <v>5304621</v>
      </c>
      <c r="F115" s="6">
        <f>'7 Oper Budget Variance Report'!S950</f>
        <v>0</v>
      </c>
      <c r="G115" s="6">
        <f>'7 Oper Budget Variance Report'!U950</f>
        <v>1387476.73</v>
      </c>
      <c r="H115" s="6">
        <f>'7 Oper Budget Variance Report'!V950</f>
        <v>1394428.29</v>
      </c>
      <c r="I115" s="6">
        <f>'7 Oper Budget Variance Report'!W950</f>
        <v>2781905.02</v>
      </c>
      <c r="J115" s="6">
        <f>'7 Oper Budget Variance Report'!X950</f>
        <v>5304621</v>
      </c>
      <c r="K115" s="6">
        <f t="shared" si="11"/>
        <v>0</v>
      </c>
    </row>
    <row r="116" spans="1:11">
      <c r="A116" s="13">
        <v>892</v>
      </c>
      <c r="B116" s="1" t="s">
        <v>164</v>
      </c>
      <c r="C116" s="24">
        <f>'7 Oper Budget Variance Report'!R955</f>
        <v>0</v>
      </c>
      <c r="D116" s="6"/>
      <c r="E116" s="6">
        <f t="shared" si="10"/>
        <v>0</v>
      </c>
      <c r="F116" s="6">
        <f>'7 Oper Budget Variance Report'!S955</f>
        <v>0</v>
      </c>
      <c r="G116" s="6">
        <f>'7 Oper Budget Variance Report'!U955</f>
        <v>0</v>
      </c>
      <c r="H116" s="6">
        <f>'7 Oper Budget Variance Report'!V955</f>
        <v>0</v>
      </c>
      <c r="I116" s="6">
        <f>'7 Oper Budget Variance Report'!W955</f>
        <v>0</v>
      </c>
      <c r="J116" s="6">
        <f>'7 Oper Budget Variance Report'!X955</f>
        <v>0</v>
      </c>
      <c r="K116" s="6">
        <f t="shared" si="11"/>
        <v>0</v>
      </c>
    </row>
    <row r="117" spans="1:11">
      <c r="A117" s="13">
        <v>893</v>
      </c>
      <c r="B117" s="1" t="s">
        <v>165</v>
      </c>
      <c r="C117" s="24">
        <f>'7 Oper Budget Variance Report'!R969</f>
        <v>412056</v>
      </c>
      <c r="D117" s="6"/>
      <c r="E117" s="6">
        <f t="shared" si="10"/>
        <v>412056</v>
      </c>
      <c r="F117" s="6">
        <f>'7 Oper Budget Variance Report'!S969</f>
        <v>0</v>
      </c>
      <c r="G117" s="6">
        <f>'7 Oper Budget Variance Report'!U969</f>
        <v>219835.07</v>
      </c>
      <c r="H117" s="6">
        <f>'7 Oper Budget Variance Report'!V969</f>
        <v>86291.280000000013</v>
      </c>
      <c r="I117" s="6">
        <f>'7 Oper Budget Variance Report'!W969</f>
        <v>306126.34999999998</v>
      </c>
      <c r="J117" s="6">
        <f>'7 Oper Budget Variance Report'!X969</f>
        <v>412056</v>
      </c>
      <c r="K117" s="6">
        <f t="shared" si="11"/>
        <v>0</v>
      </c>
    </row>
    <row r="118" spans="1:11">
      <c r="A118" s="13">
        <v>894</v>
      </c>
      <c r="B118" s="1" t="s">
        <v>166</v>
      </c>
      <c r="C118" s="24">
        <f>'7 Oper Budget Variance Report'!R989</f>
        <v>727800</v>
      </c>
      <c r="D118" s="6"/>
      <c r="E118" s="6">
        <f t="shared" si="10"/>
        <v>727800</v>
      </c>
      <c r="F118" s="6">
        <f>'7 Oper Budget Variance Report'!S989</f>
        <v>0</v>
      </c>
      <c r="G118" s="6">
        <f>'7 Oper Budget Variance Report'!U989</f>
        <v>339293.07999999996</v>
      </c>
      <c r="H118" s="6">
        <f>'7 Oper Budget Variance Report'!V989</f>
        <v>168732.96000000002</v>
      </c>
      <c r="I118" s="6">
        <f>'7 Oper Budget Variance Report'!W989</f>
        <v>515026.04000000004</v>
      </c>
      <c r="J118" s="6">
        <f>'7 Oper Budget Variance Report'!X989</f>
        <v>727800</v>
      </c>
      <c r="K118" s="6">
        <f t="shared" si="11"/>
        <v>0</v>
      </c>
    </row>
    <row r="119" spans="1:11">
      <c r="A119" s="13">
        <v>895</v>
      </c>
      <c r="B119" s="1" t="s">
        <v>167</v>
      </c>
      <c r="C119" s="24">
        <f>'7 Oper Budget Variance Report'!R996</f>
        <v>272880</v>
      </c>
      <c r="D119" s="6"/>
      <c r="E119" s="6">
        <f t="shared" si="10"/>
        <v>272880</v>
      </c>
      <c r="F119" s="6">
        <f>'7 Oper Budget Variance Report'!S996</f>
        <v>0</v>
      </c>
      <c r="G119" s="6">
        <f>'7 Oper Budget Variance Report'!U996</f>
        <v>115596.39000000001</v>
      </c>
      <c r="H119" s="6">
        <f>'7 Oper Budget Variance Report'!V996</f>
        <v>51121.39</v>
      </c>
      <c r="I119" s="6">
        <f>'7 Oper Budget Variance Report'!W996</f>
        <v>174217.78</v>
      </c>
      <c r="J119" s="6">
        <f>'7 Oper Budget Variance Report'!X996</f>
        <v>272880</v>
      </c>
      <c r="K119" s="6">
        <f t="shared" si="11"/>
        <v>0</v>
      </c>
    </row>
    <row r="120" spans="1:11">
      <c r="A120" s="13">
        <v>896</v>
      </c>
      <c r="B120" s="1" t="s">
        <v>168</v>
      </c>
      <c r="C120" s="24">
        <f>'7 Oper Budget Variance Report'!R1019</f>
        <v>1001080</v>
      </c>
      <c r="D120" s="6"/>
      <c r="E120" s="6">
        <f t="shared" si="10"/>
        <v>1001080</v>
      </c>
      <c r="F120" s="6">
        <f>'7 Oper Budget Variance Report'!S1019</f>
        <v>0</v>
      </c>
      <c r="G120" s="6">
        <f>'7 Oper Budget Variance Report'!U1019</f>
        <v>456052.78</v>
      </c>
      <c r="H120" s="6">
        <f>'7 Oper Budget Variance Report'!V1019</f>
        <v>325705.79000000004</v>
      </c>
      <c r="I120" s="6">
        <f>'7 Oper Budget Variance Report'!W1019</f>
        <v>803858.57000000007</v>
      </c>
      <c r="J120" s="6">
        <f>'7 Oper Budget Variance Report'!X1019</f>
        <v>1001080</v>
      </c>
      <c r="K120" s="6">
        <f t="shared" si="11"/>
        <v>0</v>
      </c>
    </row>
    <row r="121" spans="1:11" s="3" customFormat="1">
      <c r="A121" s="13">
        <v>897</v>
      </c>
      <c r="B121" s="25" t="s">
        <v>169</v>
      </c>
      <c r="C121" s="24">
        <f>'7 Oper Budget Variance Report'!R1031</f>
        <v>52193</v>
      </c>
      <c r="D121" s="6"/>
      <c r="E121" s="6">
        <f t="shared" si="10"/>
        <v>52193</v>
      </c>
      <c r="F121" s="6">
        <f>'7 Oper Budget Variance Report'!S1031</f>
        <v>0</v>
      </c>
      <c r="G121" s="6">
        <f>'7 Oper Budget Variance Report'!U1031</f>
        <v>0</v>
      </c>
      <c r="H121" s="6">
        <f>'7 Oper Budget Variance Report'!V1031</f>
        <v>32170.349999999995</v>
      </c>
      <c r="I121" s="6">
        <f>'7 Oper Budget Variance Report'!W1031</f>
        <v>32170.349999999995</v>
      </c>
      <c r="J121" s="6">
        <f>'7 Oper Budget Variance Report'!X1031</f>
        <v>72312</v>
      </c>
      <c r="K121" s="6">
        <f t="shared" si="11"/>
        <v>-20119</v>
      </c>
    </row>
    <row r="122" spans="1:11">
      <c r="A122" s="13">
        <v>898</v>
      </c>
      <c r="B122" s="1" t="s">
        <v>170</v>
      </c>
      <c r="C122" s="24">
        <f>'7 Oper Budget Variance Report'!R1039</f>
        <v>0</v>
      </c>
      <c r="D122" s="6"/>
      <c r="E122" s="6">
        <f t="shared" si="10"/>
        <v>0</v>
      </c>
      <c r="F122" s="6">
        <f>'7 Oper Budget Variance Report'!S1039</f>
        <v>0</v>
      </c>
      <c r="G122" s="6">
        <f>'7 Oper Budget Variance Report'!U1039</f>
        <v>0</v>
      </c>
      <c r="H122" s="6">
        <f>'7 Oper Budget Variance Report'!V1039</f>
        <v>0</v>
      </c>
      <c r="I122" s="6">
        <f>'7 Oper Budget Variance Report'!W1039</f>
        <v>0</v>
      </c>
      <c r="J122" s="6">
        <f>'7 Oper Budget Variance Report'!X1039</f>
        <v>0</v>
      </c>
      <c r="K122" s="6">
        <f t="shared" si="11"/>
        <v>0</v>
      </c>
    </row>
    <row r="123" spans="1:11">
      <c r="A123" s="13">
        <v>899</v>
      </c>
      <c r="B123" s="1" t="s">
        <v>171</v>
      </c>
      <c r="C123" s="24">
        <f>'7 Oper Budget Variance Report'!R1047</f>
        <v>0</v>
      </c>
      <c r="D123" s="6"/>
      <c r="E123" s="6">
        <f t="shared" si="10"/>
        <v>0</v>
      </c>
      <c r="F123" s="6">
        <f>'7 Oper Budget Variance Report'!S1047</f>
        <v>0</v>
      </c>
      <c r="G123" s="6">
        <f>'7 Oper Budget Variance Report'!U1047</f>
        <v>0</v>
      </c>
      <c r="H123" s="6">
        <f>'7 Oper Budget Variance Report'!V1047</f>
        <v>0</v>
      </c>
      <c r="I123" s="6">
        <f>'7 Oper Budget Variance Report'!W1047</f>
        <v>0</v>
      </c>
      <c r="J123" s="6">
        <f>'7 Oper Budget Variance Report'!X1047</f>
        <v>0</v>
      </c>
      <c r="K123" s="6">
        <f t="shared" si="11"/>
        <v>0</v>
      </c>
    </row>
    <row r="124" spans="1:11" ht="15.75" thickBot="1">
      <c r="C124" s="24"/>
      <c r="D124" s="6"/>
      <c r="E124" s="6"/>
      <c r="F124" s="6"/>
      <c r="G124" s="6"/>
      <c r="H124" s="6"/>
      <c r="I124" s="6"/>
      <c r="J124" s="6"/>
      <c r="K124" s="6"/>
    </row>
    <row r="125" spans="1:11">
      <c r="A125" s="82" t="s">
        <v>37</v>
      </c>
      <c r="B125" s="83" t="s">
        <v>172</v>
      </c>
      <c r="C125" s="84">
        <f>SUM(C86:C124)</f>
        <v>50123049</v>
      </c>
      <c r="D125" s="81">
        <f t="shared" ref="D125:K125" si="12">SUM(D86:D124)</f>
        <v>0</v>
      </c>
      <c r="E125" s="81">
        <f t="shared" si="12"/>
        <v>50123049</v>
      </c>
      <c r="F125" s="81">
        <f t="shared" si="12"/>
        <v>243</v>
      </c>
      <c r="G125" s="81">
        <f>SUM(G86:G124)</f>
        <v>10659794.9</v>
      </c>
      <c r="H125" s="81">
        <f t="shared" si="12"/>
        <v>11358842.499999998</v>
      </c>
      <c r="I125" s="81">
        <f t="shared" si="12"/>
        <v>22070546.559999999</v>
      </c>
      <c r="J125" s="81">
        <f t="shared" si="12"/>
        <v>51748811</v>
      </c>
      <c r="K125" s="85">
        <f t="shared" si="12"/>
        <v>-1625761.9999999998</v>
      </c>
    </row>
    <row r="126" spans="1:11" ht="10.5" customHeight="1" thickBot="1">
      <c r="C126" s="6"/>
      <c r="D126" s="6"/>
      <c r="E126" s="6"/>
      <c r="F126" s="6"/>
      <c r="G126" s="6"/>
      <c r="H126" s="6"/>
      <c r="I126" s="6"/>
      <c r="J126" s="6"/>
      <c r="K126" s="6"/>
    </row>
    <row r="127" spans="1:11" ht="15.75" thickBot="1">
      <c r="B127" s="86" t="s">
        <v>173</v>
      </c>
      <c r="C127" s="19">
        <f t="shared" ref="C127:J127" si="13">SUM(C8:C59,C62:C64,C67:C77,C80:C83,C86:C124)</f>
        <v>222013895</v>
      </c>
      <c r="D127" s="18">
        <f t="shared" si="13"/>
        <v>0</v>
      </c>
      <c r="E127" s="18">
        <f t="shared" si="13"/>
        <v>222013895</v>
      </c>
      <c r="F127" s="18">
        <f t="shared" si="13"/>
        <v>1985.9</v>
      </c>
      <c r="G127" s="18">
        <f>SUM(G8:G59,G62:G64,G67:G77,G80:G83,G86:G124)</f>
        <v>17537186.109999999</v>
      </c>
      <c r="H127" s="18">
        <f t="shared" si="13"/>
        <v>48943661.939999998</v>
      </c>
      <c r="I127" s="18">
        <f t="shared" si="13"/>
        <v>66587094.960000023</v>
      </c>
      <c r="J127" s="18">
        <f t="shared" si="13"/>
        <v>225165228.31000003</v>
      </c>
      <c r="K127" s="88">
        <f>SUM(K8:K59,K62:K64,K67:K77,K80:K83,K86:K124)</f>
        <v>-3151333.3100000005</v>
      </c>
    </row>
    <row r="128" spans="1:11" ht="11.25" customHeight="1"/>
    <row r="129" spans="1:17" s="3" customFormat="1">
      <c r="A129" s="21" t="s">
        <v>174</v>
      </c>
      <c r="B129" s="15"/>
      <c r="C129" s="12"/>
      <c r="D129" s="12"/>
      <c r="E129" s="12"/>
      <c r="F129" s="22"/>
      <c r="G129" s="12"/>
      <c r="H129" s="276" t="s">
        <v>175</v>
      </c>
      <c r="I129" s="265"/>
      <c r="J129" s="265"/>
      <c r="K129" s="265"/>
      <c r="M129"/>
      <c r="N129"/>
      <c r="O129"/>
      <c r="P129"/>
    </row>
    <row r="130" spans="1:17">
      <c r="A130" s="20" t="s">
        <v>176</v>
      </c>
      <c r="B130" s="463" t="s">
        <v>177</v>
      </c>
      <c r="C130" s="463"/>
      <c r="D130" s="463"/>
      <c r="E130" s="17"/>
      <c r="F130" s="23"/>
      <c r="G130" s="17"/>
      <c r="H130" s="265" t="s">
        <v>178</v>
      </c>
      <c r="I130" s="265"/>
      <c r="J130" s="265"/>
      <c r="K130" s="271">
        <v>709962</v>
      </c>
      <c r="L130" s="248"/>
      <c r="Q130" s="3"/>
    </row>
    <row r="131" spans="1:17">
      <c r="B131" s="39" t="s">
        <v>179</v>
      </c>
      <c r="C131" s="17"/>
      <c r="D131" s="17"/>
      <c r="E131" s="17"/>
      <c r="F131" s="23"/>
      <c r="G131" s="314"/>
      <c r="H131" s="265" t="s">
        <v>180</v>
      </c>
      <c r="I131" s="265"/>
      <c r="J131" s="265"/>
      <c r="K131" s="265">
        <v>400000</v>
      </c>
      <c r="Q131" s="3"/>
    </row>
    <row r="132" spans="1:17">
      <c r="A132" s="40" t="s">
        <v>181</v>
      </c>
      <c r="B132" s="1" t="s">
        <v>182</v>
      </c>
      <c r="C132" s="17"/>
      <c r="D132" s="17"/>
      <c r="E132" s="17"/>
      <c r="F132" s="23"/>
      <c r="G132" s="300"/>
      <c r="H132" s="265" t="s">
        <v>183</v>
      </c>
      <c r="I132" s="265"/>
      <c r="J132" s="265" t="s">
        <v>184</v>
      </c>
      <c r="K132" s="265">
        <v>200000</v>
      </c>
      <c r="Q132" s="3"/>
    </row>
    <row r="133" spans="1:17">
      <c r="A133" s="40"/>
      <c r="B133" s="381" t="s">
        <v>185</v>
      </c>
      <c r="C133" s="382"/>
      <c r="D133" s="382"/>
      <c r="E133" s="17"/>
      <c r="F133" s="23"/>
      <c r="H133" s="271" t="s">
        <v>186</v>
      </c>
      <c r="I133" s="265"/>
      <c r="J133" s="265"/>
      <c r="K133" s="265">
        <v>81785</v>
      </c>
      <c r="Q133" s="3"/>
    </row>
    <row r="134" spans="1:17">
      <c r="A134" s="40"/>
      <c r="C134" s="17"/>
      <c r="D134" s="17"/>
      <c r="E134" s="17"/>
      <c r="F134" s="23"/>
      <c r="H134" s="271" t="s">
        <v>187</v>
      </c>
      <c r="I134" s="265"/>
      <c r="J134" s="265"/>
      <c r="K134" s="265">
        <v>177573.81</v>
      </c>
      <c r="Q134" s="3"/>
    </row>
    <row r="135" spans="1:17">
      <c r="A135" s="40"/>
      <c r="C135" s="17"/>
      <c r="D135" s="17"/>
      <c r="E135" s="17"/>
      <c r="F135" s="23"/>
      <c r="H135" s="271" t="s">
        <v>188</v>
      </c>
      <c r="I135" s="271"/>
      <c r="J135" s="271"/>
      <c r="K135" s="265">
        <f>350151</f>
        <v>350151</v>
      </c>
      <c r="Q135" s="3"/>
    </row>
    <row r="136" spans="1:17">
      <c r="A136" s="40"/>
      <c r="C136" s="17"/>
      <c r="D136" s="17"/>
      <c r="E136" s="17"/>
      <c r="F136" s="23"/>
      <c r="H136" s="271" t="s">
        <v>189</v>
      </c>
      <c r="I136" s="271"/>
      <c r="J136" s="271"/>
      <c r="K136" s="265">
        <v>207900</v>
      </c>
      <c r="Q136" s="3"/>
    </row>
    <row r="137" spans="1:17">
      <c r="A137" s="40"/>
      <c r="C137" s="17"/>
      <c r="D137" s="17"/>
      <c r="E137" s="17"/>
      <c r="F137" s="23"/>
      <c r="H137" s="271" t="s">
        <v>190</v>
      </c>
      <c r="I137" s="271"/>
      <c r="J137" s="271"/>
      <c r="K137" s="265">
        <v>113975</v>
      </c>
      <c r="Q137" s="3"/>
    </row>
    <row r="138" spans="1:17">
      <c r="A138" s="40"/>
      <c r="C138" s="17"/>
      <c r="D138" s="17"/>
      <c r="E138" s="17"/>
      <c r="F138" s="23"/>
      <c r="H138" s="271" t="s">
        <v>191</v>
      </c>
      <c r="I138" s="271"/>
      <c r="J138" s="271"/>
      <c r="K138" s="265">
        <v>600000</v>
      </c>
      <c r="Q138" s="3"/>
    </row>
    <row r="139" spans="1:17">
      <c r="A139" s="40"/>
      <c r="C139" s="17"/>
      <c r="D139" s="17"/>
      <c r="E139" s="17"/>
      <c r="F139" s="23"/>
      <c r="H139" s="265" t="s">
        <v>192</v>
      </c>
      <c r="I139" s="265"/>
      <c r="J139" s="265"/>
      <c r="K139" s="265">
        <v>35986.5</v>
      </c>
      <c r="M139" s="271"/>
      <c r="N139" s="271"/>
      <c r="O139" s="271"/>
      <c r="P139" s="265"/>
      <c r="Q139" s="3"/>
    </row>
    <row r="140" spans="1:17">
      <c r="A140" s="40"/>
      <c r="C140" s="17"/>
      <c r="D140" s="17"/>
      <c r="E140" s="17"/>
      <c r="F140" s="23"/>
      <c r="H140" s="265" t="s">
        <v>193</v>
      </c>
      <c r="I140" s="265"/>
      <c r="J140" s="265"/>
      <c r="K140" s="265">
        <v>160000</v>
      </c>
      <c r="M140" s="271"/>
      <c r="N140" s="271"/>
      <c r="O140" s="271"/>
      <c r="P140" s="265"/>
      <c r="Q140" s="3"/>
    </row>
    <row r="141" spans="1:17">
      <c r="A141" s="40"/>
      <c r="C141" s="17"/>
      <c r="D141" s="17"/>
      <c r="E141" s="17"/>
      <c r="F141" s="23"/>
      <c r="H141" s="426" t="s">
        <v>194</v>
      </c>
      <c r="I141" s="48"/>
      <c r="J141" s="265"/>
      <c r="K141" s="265">
        <v>144000</v>
      </c>
      <c r="M141" s="271"/>
      <c r="N141" s="271"/>
      <c r="O141" s="271"/>
      <c r="P141" s="265"/>
      <c r="Q141" s="3"/>
    </row>
    <row r="142" spans="1:17">
      <c r="A142" s="40"/>
      <c r="C142" s="17"/>
      <c r="D142" s="17"/>
      <c r="E142" s="17"/>
      <c r="F142" s="23"/>
      <c r="H142" s="281"/>
      <c r="I142" s="281"/>
      <c r="J142" s="281"/>
      <c r="K142" s="281"/>
      <c r="M142" s="271"/>
      <c r="N142" s="271"/>
      <c r="O142" s="271"/>
      <c r="P142" s="265"/>
      <c r="Q142" s="3"/>
    </row>
    <row r="143" spans="1:17">
      <c r="C143" s="17"/>
      <c r="D143" s="17"/>
      <c r="E143" s="17"/>
      <c r="F143" s="23"/>
      <c r="H143" s="276" t="s">
        <v>195</v>
      </c>
      <c r="I143" s="265"/>
      <c r="J143" s="265"/>
      <c r="K143" s="274"/>
      <c r="Q143" s="3"/>
    </row>
    <row r="144" spans="1:17">
      <c r="C144" s="17"/>
      <c r="D144" s="17"/>
      <c r="E144" s="17"/>
      <c r="F144" s="23"/>
      <c r="H144" s="265" t="s">
        <v>196</v>
      </c>
      <c r="I144" s="265"/>
      <c r="J144" s="265"/>
      <c r="K144" s="265">
        <v>-30000</v>
      </c>
      <c r="Q144" s="3"/>
    </row>
    <row r="145" spans="1:17">
      <c r="A145" s="20"/>
      <c r="C145" s="17"/>
      <c r="D145" s="17"/>
      <c r="E145" s="17"/>
      <c r="F145" s="23"/>
      <c r="H145" s="265"/>
      <c r="I145" s="265"/>
      <c r="J145" s="265"/>
      <c r="K145" s="265"/>
      <c r="Q145" s="3"/>
    </row>
    <row r="146" spans="1:17" ht="15.75" thickBot="1">
      <c r="C146" s="17"/>
      <c r="D146" s="17"/>
      <c r="E146" s="17"/>
      <c r="F146" s="23"/>
      <c r="H146" s="265"/>
      <c r="I146" s="265"/>
      <c r="J146" s="265"/>
      <c r="K146" s="265"/>
      <c r="M146" s="265"/>
      <c r="N146" s="265"/>
      <c r="O146" s="265"/>
      <c r="P146" s="265"/>
      <c r="Q146" s="3"/>
    </row>
    <row r="147" spans="1:17" ht="15.75" thickBot="1">
      <c r="C147" s="17"/>
      <c r="D147" s="17"/>
      <c r="E147" s="17"/>
      <c r="F147" s="23"/>
      <c r="H147" s="277" t="s">
        <v>197</v>
      </c>
      <c r="I147" s="278"/>
      <c r="J147" s="279"/>
      <c r="K147" s="421">
        <f>SUM(K127:K146)</f>
        <v>-4.6566128730773926E-10</v>
      </c>
      <c r="Q147" s="3"/>
    </row>
    <row r="148" spans="1:17">
      <c r="C148" s="17"/>
      <c r="D148" s="17"/>
      <c r="E148" s="17"/>
      <c r="F148" s="23"/>
      <c r="Q148" s="3"/>
    </row>
    <row r="149" spans="1:17">
      <c r="H149" s="26"/>
    </row>
    <row r="150" spans="1:17">
      <c r="H150" s="26"/>
    </row>
    <row r="151" spans="1:17">
      <c r="H151" s="26"/>
    </row>
    <row r="152" spans="1:17">
      <c r="H152" s="26"/>
    </row>
    <row r="153" spans="1:17">
      <c r="H153" s="26"/>
    </row>
    <row r="154" spans="1:17">
      <c r="H154" s="26"/>
    </row>
    <row r="155" spans="1:17">
      <c r="H155" s="26"/>
    </row>
    <row r="156" spans="1:17">
      <c r="H156" s="26"/>
    </row>
    <row r="157" spans="1:17">
      <c r="H157" s="26"/>
    </row>
    <row r="158" spans="1:17">
      <c r="H158" s="26"/>
    </row>
    <row r="159" spans="1:17">
      <c r="H159" s="26"/>
    </row>
    <row r="160" spans="1:17">
      <c r="H160" s="26"/>
    </row>
    <row r="161" spans="8:8">
      <c r="H161" s="26"/>
    </row>
    <row r="162" spans="8:8">
      <c r="H162" s="26"/>
    </row>
    <row r="163" spans="8:8">
      <c r="H163" s="26"/>
    </row>
  </sheetData>
  <sheetProtection sheet="1" objects="1" scenarios="1" selectLockedCells="1" sort="0" autoFilter="0" selectUnlockedCells="1"/>
  <mergeCells count="1">
    <mergeCell ref="B130:D130"/>
  </mergeCells>
  <phoneticPr fontId="33" type="noConversion"/>
  <pageMargins left="0.45" right="0.45" top="0.5" bottom="0.5" header="0.3" footer="0.3"/>
  <pageSetup scale="98" orientation="landscape" r:id="rId1"/>
  <headerFooter>
    <oddHeader>&amp;R&amp;P</oddHeader>
    <oddFooter>&amp;R&amp;D</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O138"/>
  <sheetViews>
    <sheetView showGridLines="0" zoomScale="110" zoomScaleNormal="110" workbookViewId="0">
      <pane ySplit="7" topLeftCell="A16" activePane="bottomLeft" state="frozen"/>
      <selection pane="bottomLeft" activeCell="Q56" sqref="Q56"/>
    </sheetView>
  </sheetViews>
  <sheetFormatPr defaultRowHeight="15"/>
  <cols>
    <col min="1" max="1" width="7.5703125" style="13" customWidth="1"/>
    <col min="2" max="2" width="34.42578125" style="1" customWidth="1"/>
    <col min="3" max="3" width="10.42578125" style="215" customWidth="1"/>
    <col min="4" max="4" width="9.85546875" style="215" customWidth="1"/>
    <col min="5" max="5" width="10.5703125" style="215" customWidth="1"/>
    <col min="6" max="6" width="5.42578125" style="17" customWidth="1"/>
    <col min="7" max="7" width="11.7109375" style="215" customWidth="1"/>
    <col min="8" max="8" width="9.7109375" style="215" customWidth="1"/>
    <col min="9" max="9" width="10" style="215" customWidth="1"/>
    <col min="10" max="10" width="10.140625" style="17" customWidth="1"/>
    <col min="11" max="11" width="9.5703125" style="215" customWidth="1"/>
    <col min="12" max="12" width="1.42578125" style="219" customWidth="1"/>
    <col min="13" max="13" width="10.28515625" style="219" customWidth="1"/>
    <col min="14" max="14" width="9.7109375" style="219" bestFit="1" customWidth="1"/>
    <col min="15" max="16384" width="9.140625" style="219"/>
  </cols>
  <sheetData>
    <row r="1" spans="1:13" s="2" customFormat="1" ht="18.75">
      <c r="A1" s="2" t="s">
        <v>48</v>
      </c>
      <c r="B1" s="1"/>
      <c r="C1" s="4"/>
      <c r="D1" s="4"/>
      <c r="E1" s="4"/>
      <c r="F1" s="28"/>
      <c r="G1" s="4"/>
      <c r="H1" s="4"/>
      <c r="I1" s="4"/>
      <c r="J1" s="28"/>
      <c r="K1" s="4"/>
    </row>
    <row r="2" spans="1:13" s="2" customFormat="1" ht="19.5" thickBot="1">
      <c r="A2" s="2" t="s">
        <v>49</v>
      </c>
      <c r="B2" s="1"/>
      <c r="C2" s="4"/>
      <c r="D2" s="4"/>
      <c r="E2" s="4"/>
      <c r="F2" s="28"/>
      <c r="G2" s="4"/>
      <c r="H2" s="4"/>
      <c r="I2" s="4"/>
      <c r="J2" s="28"/>
      <c r="K2" s="4"/>
    </row>
    <row r="3" spans="1:13" ht="15.75" thickBot="1">
      <c r="A3" s="219"/>
      <c r="C3" s="49" t="s">
        <v>50</v>
      </c>
      <c r="D3" s="47" t="s">
        <v>51</v>
      </c>
      <c r="E3" s="16">
        <v>2014</v>
      </c>
    </row>
    <row r="4" spans="1:13" ht="5.25" customHeight="1">
      <c r="A4" s="219"/>
    </row>
    <row r="5" spans="1:13" s="2" customFormat="1" ht="18.75">
      <c r="A5" s="50" t="s">
        <v>198</v>
      </c>
      <c r="B5" s="51"/>
      <c r="C5" s="52"/>
      <c r="D5" s="52"/>
      <c r="E5" s="52"/>
      <c r="F5" s="53"/>
      <c r="G5" s="52"/>
      <c r="H5" s="52"/>
      <c r="I5" s="52"/>
      <c r="J5" s="53"/>
      <c r="K5" s="52"/>
    </row>
    <row r="6" spans="1:13" ht="5.25" customHeight="1"/>
    <row r="7" spans="1:13" s="94" customFormat="1" ht="45.75" customHeight="1" thickBot="1">
      <c r="A7" s="89" t="s">
        <v>199</v>
      </c>
      <c r="B7" s="90" t="s">
        <v>200</v>
      </c>
      <c r="C7" s="91" t="s">
        <v>201</v>
      </c>
      <c r="D7" s="92" t="s">
        <v>202</v>
      </c>
      <c r="E7" s="92" t="s">
        <v>57</v>
      </c>
      <c r="F7" s="93" t="s">
        <v>58</v>
      </c>
      <c r="G7" s="92" t="s">
        <v>59</v>
      </c>
      <c r="H7" s="92" t="s">
        <v>60</v>
      </c>
      <c r="I7" s="92" t="s">
        <v>61</v>
      </c>
      <c r="J7" s="92" t="s">
        <v>62</v>
      </c>
      <c r="K7" s="92" t="s">
        <v>63</v>
      </c>
      <c r="M7" s="371" t="s">
        <v>174</v>
      </c>
    </row>
    <row r="8" spans="1:13">
      <c r="A8" s="213" t="s">
        <v>203</v>
      </c>
      <c r="B8" s="214" t="s">
        <v>204</v>
      </c>
      <c r="C8" s="24">
        <v>109500</v>
      </c>
      <c r="D8" s="6"/>
      <c r="E8" s="6">
        <f t="shared" ref="E8:E75" si="0">C8+D8</f>
        <v>109500</v>
      </c>
      <c r="F8" s="54">
        <v>2</v>
      </c>
      <c r="G8" s="6">
        <v>0</v>
      </c>
      <c r="H8" s="6">
        <v>34240.339999999997</v>
      </c>
      <c r="I8" s="6">
        <f>'3 Grants'!$G8+'3 Grants'!$H8</f>
        <v>34240.339999999997</v>
      </c>
      <c r="J8" s="6">
        <f t="shared" ref="J8:J18" si="1">E8</f>
        <v>109500</v>
      </c>
      <c r="K8" s="6">
        <f t="shared" ref="K8:K75" si="2">E8-J8</f>
        <v>0</v>
      </c>
      <c r="M8" s="372"/>
    </row>
    <row r="9" spans="1:13">
      <c r="A9" s="213" t="s">
        <v>205</v>
      </c>
      <c r="B9" s="214" t="s">
        <v>206</v>
      </c>
      <c r="C9" s="24">
        <v>109500</v>
      </c>
      <c r="D9" s="6"/>
      <c r="E9" s="6">
        <f t="shared" si="0"/>
        <v>109500</v>
      </c>
      <c r="F9" s="220">
        <v>2</v>
      </c>
      <c r="G9" s="6">
        <v>0</v>
      </c>
      <c r="H9" s="6">
        <v>35763.18</v>
      </c>
      <c r="I9" s="6">
        <f>'3 Grants'!$G9+'3 Grants'!$H9</f>
        <v>35763.18</v>
      </c>
      <c r="J9" s="6">
        <f t="shared" si="1"/>
        <v>109500</v>
      </c>
      <c r="K9" s="6">
        <f t="shared" si="2"/>
        <v>0</v>
      </c>
      <c r="M9" s="372"/>
    </row>
    <row r="10" spans="1:13">
      <c r="A10" s="213" t="s">
        <v>207</v>
      </c>
      <c r="B10" s="214" t="s">
        <v>208</v>
      </c>
      <c r="C10" s="24">
        <v>109500</v>
      </c>
      <c r="D10" s="6"/>
      <c r="E10" s="6">
        <f t="shared" si="0"/>
        <v>109500</v>
      </c>
      <c r="F10" s="220">
        <v>2</v>
      </c>
      <c r="G10" s="6">
        <v>0</v>
      </c>
      <c r="H10" s="6">
        <v>33004.800000000003</v>
      </c>
      <c r="I10" s="6">
        <f>'3 Grants'!$G10+'3 Grants'!$H10</f>
        <v>33004.800000000003</v>
      </c>
      <c r="J10" s="6">
        <f t="shared" si="1"/>
        <v>109500</v>
      </c>
      <c r="K10" s="6">
        <f t="shared" si="2"/>
        <v>0</v>
      </c>
      <c r="M10" s="372"/>
    </row>
    <row r="11" spans="1:13">
      <c r="A11" s="213" t="s">
        <v>209</v>
      </c>
      <c r="B11" s="214" t="s">
        <v>210</v>
      </c>
      <c r="C11" s="24">
        <v>109500</v>
      </c>
      <c r="D11" s="6"/>
      <c r="E11" s="6">
        <f t="shared" si="0"/>
        <v>109500</v>
      </c>
      <c r="F11" s="220">
        <v>2</v>
      </c>
      <c r="G11" s="6">
        <v>687.55</v>
      </c>
      <c r="H11" s="6">
        <v>26030.65</v>
      </c>
      <c r="I11" s="6">
        <f>'3 Grants'!$G11+'3 Grants'!$H11</f>
        <v>26718.2</v>
      </c>
      <c r="J11" s="6">
        <f t="shared" si="1"/>
        <v>109500</v>
      </c>
      <c r="K11" s="6">
        <f t="shared" si="2"/>
        <v>0</v>
      </c>
      <c r="M11" s="372"/>
    </row>
    <row r="12" spans="1:13">
      <c r="A12" s="213" t="s">
        <v>211</v>
      </c>
      <c r="B12" s="214" t="s">
        <v>110</v>
      </c>
      <c r="C12" s="24">
        <v>2160276</v>
      </c>
      <c r="D12" s="6"/>
      <c r="E12" s="6">
        <f t="shared" si="0"/>
        <v>2160276</v>
      </c>
      <c r="F12" s="220">
        <v>1</v>
      </c>
      <c r="G12" s="6">
        <v>72501.36</v>
      </c>
      <c r="H12" s="6">
        <v>523958.39</v>
      </c>
      <c r="I12" s="6">
        <f>'3 Grants'!$G12+'3 Grants'!$H12</f>
        <v>596459.75</v>
      </c>
      <c r="J12" s="6">
        <f t="shared" si="1"/>
        <v>2160276</v>
      </c>
      <c r="K12" s="6">
        <f t="shared" si="2"/>
        <v>0</v>
      </c>
      <c r="M12" s="372"/>
    </row>
    <row r="13" spans="1:13">
      <c r="A13" s="213" t="s">
        <v>212</v>
      </c>
      <c r="B13" s="214" t="s">
        <v>213</v>
      </c>
      <c r="C13" s="24">
        <v>500000</v>
      </c>
      <c r="D13" s="6"/>
      <c r="E13" s="6">
        <f>C13+D13</f>
        <v>500000</v>
      </c>
      <c r="F13" s="220"/>
      <c r="G13" s="6">
        <v>20885.34</v>
      </c>
      <c r="H13" s="6">
        <v>119602.6</v>
      </c>
      <c r="I13" s="6">
        <f>'3 Grants'!$G13+'3 Grants'!$H13</f>
        <v>140487.94</v>
      </c>
      <c r="J13" s="6">
        <f t="shared" si="1"/>
        <v>500000</v>
      </c>
      <c r="K13" s="6">
        <f t="shared" si="2"/>
        <v>0</v>
      </c>
      <c r="M13" s="372"/>
    </row>
    <row r="14" spans="1:13">
      <c r="A14" s="213" t="s">
        <v>214</v>
      </c>
      <c r="B14" s="214" t="s">
        <v>215</v>
      </c>
      <c r="C14" s="24">
        <v>90000</v>
      </c>
      <c r="D14" s="6"/>
      <c r="E14" s="6">
        <f t="shared" si="0"/>
        <v>90000</v>
      </c>
      <c r="F14" s="220"/>
      <c r="G14" s="6">
        <v>75464</v>
      </c>
      <c r="H14" s="6">
        <v>0</v>
      </c>
      <c r="I14" s="6">
        <f>'3 Grants'!$G14+'3 Grants'!$H14</f>
        <v>75464</v>
      </c>
      <c r="J14" s="6">
        <f t="shared" si="1"/>
        <v>90000</v>
      </c>
      <c r="K14" s="6">
        <f t="shared" si="2"/>
        <v>0</v>
      </c>
      <c r="M14" s="372"/>
    </row>
    <row r="15" spans="1:13">
      <c r="A15" s="213" t="s">
        <v>216</v>
      </c>
      <c r="B15" s="214" t="s">
        <v>217</v>
      </c>
      <c r="C15" s="24">
        <v>50000</v>
      </c>
      <c r="D15" s="6">
        <v>-5000</v>
      </c>
      <c r="E15" s="6">
        <f t="shared" si="0"/>
        <v>45000</v>
      </c>
      <c r="F15" s="220">
        <v>1</v>
      </c>
      <c r="G15" s="6">
        <v>0</v>
      </c>
      <c r="H15" s="6">
        <v>6611.46</v>
      </c>
      <c r="I15" s="6">
        <f>'3 Grants'!$G15+'3 Grants'!$H15</f>
        <v>6611.46</v>
      </c>
      <c r="J15" s="6">
        <f t="shared" si="1"/>
        <v>45000</v>
      </c>
      <c r="K15" s="6">
        <f t="shared" si="2"/>
        <v>0</v>
      </c>
      <c r="M15" s="372"/>
    </row>
    <row r="16" spans="1:13">
      <c r="A16" s="213" t="s">
        <v>218</v>
      </c>
      <c r="B16" s="214" t="s">
        <v>219</v>
      </c>
      <c r="C16" s="24">
        <v>91139</v>
      </c>
      <c r="D16" s="6"/>
      <c r="E16" s="6">
        <f t="shared" ref="E16:E24" si="3">C16+D16</f>
        <v>91139</v>
      </c>
      <c r="F16" s="220"/>
      <c r="G16" s="6">
        <v>28411.65</v>
      </c>
      <c r="H16" s="6">
        <v>62727</v>
      </c>
      <c r="I16" s="6">
        <f>'3 Grants'!$G16+'3 Grants'!$H16</f>
        <v>91138.65</v>
      </c>
      <c r="J16" s="6">
        <f t="shared" si="1"/>
        <v>91139</v>
      </c>
      <c r="K16" s="6">
        <f t="shared" si="2"/>
        <v>0</v>
      </c>
      <c r="M16" s="372"/>
    </row>
    <row r="17" spans="1:13">
      <c r="A17" s="213" t="s">
        <v>218</v>
      </c>
      <c r="B17" s="214" t="s">
        <v>220</v>
      </c>
      <c r="C17" s="24">
        <v>19402</v>
      </c>
      <c r="D17" s="6"/>
      <c r="E17" s="6">
        <f t="shared" si="3"/>
        <v>19402</v>
      </c>
      <c r="F17" s="220"/>
      <c r="G17" s="6">
        <v>11992.3</v>
      </c>
      <c r="H17" s="6">
        <v>7409.45</v>
      </c>
      <c r="I17" s="6">
        <f>'3 Grants'!$G17+'3 Grants'!$H17</f>
        <v>19401.75</v>
      </c>
      <c r="J17" s="6">
        <f t="shared" si="1"/>
        <v>19402</v>
      </c>
      <c r="K17" s="6">
        <f t="shared" si="2"/>
        <v>0</v>
      </c>
      <c r="M17" s="372"/>
    </row>
    <row r="18" spans="1:13">
      <c r="A18" s="213" t="s">
        <v>218</v>
      </c>
      <c r="B18" s="214" t="s">
        <v>221</v>
      </c>
      <c r="C18" s="24">
        <v>0</v>
      </c>
      <c r="D18" s="6"/>
      <c r="E18" s="6">
        <f t="shared" si="3"/>
        <v>0</v>
      </c>
      <c r="F18" s="220"/>
      <c r="G18" s="6">
        <v>0</v>
      </c>
      <c r="H18" s="6">
        <v>0</v>
      </c>
      <c r="I18" s="6">
        <f>'3 Grants'!$G18+'3 Grants'!$H18</f>
        <v>0</v>
      </c>
      <c r="J18" s="6">
        <f t="shared" si="1"/>
        <v>0</v>
      </c>
      <c r="K18" s="6">
        <f t="shared" si="2"/>
        <v>0</v>
      </c>
      <c r="M18" s="372"/>
    </row>
    <row r="19" spans="1:13">
      <c r="A19" s="213" t="s">
        <v>218</v>
      </c>
      <c r="B19" s="214" t="s">
        <v>222</v>
      </c>
      <c r="C19" s="24">
        <v>0</v>
      </c>
      <c r="D19" s="6"/>
      <c r="E19" s="6">
        <f t="shared" si="3"/>
        <v>0</v>
      </c>
      <c r="F19" s="220"/>
      <c r="G19" s="6">
        <v>0</v>
      </c>
      <c r="H19" s="6">
        <v>0</v>
      </c>
      <c r="I19" s="6">
        <f>'3 Grants'!$G19+'3 Grants'!$H19</f>
        <v>0</v>
      </c>
      <c r="J19" s="6">
        <f t="shared" ref="J19:J44" si="4">E19</f>
        <v>0</v>
      </c>
      <c r="K19" s="6">
        <f t="shared" si="2"/>
        <v>0</v>
      </c>
      <c r="M19" s="372"/>
    </row>
    <row r="20" spans="1:13">
      <c r="A20" s="213" t="s">
        <v>218</v>
      </c>
      <c r="B20" s="214" t="s">
        <v>223</v>
      </c>
      <c r="C20" s="24">
        <v>37781</v>
      </c>
      <c r="D20" s="6"/>
      <c r="E20" s="6">
        <f t="shared" si="3"/>
        <v>37781</v>
      </c>
      <c r="F20" s="220"/>
      <c r="G20" s="6">
        <v>10456.42</v>
      </c>
      <c r="H20" s="6">
        <v>27324.58</v>
      </c>
      <c r="I20" s="6">
        <f>'3 Grants'!$G20+'3 Grants'!$H20</f>
        <v>37781</v>
      </c>
      <c r="J20" s="6">
        <f t="shared" si="4"/>
        <v>37781</v>
      </c>
      <c r="K20" s="6">
        <f t="shared" si="2"/>
        <v>0</v>
      </c>
      <c r="M20" s="372"/>
    </row>
    <row r="21" spans="1:13">
      <c r="A21" s="213" t="s">
        <v>224</v>
      </c>
      <c r="B21" s="214" t="s">
        <v>225</v>
      </c>
      <c r="C21" s="24">
        <v>200000</v>
      </c>
      <c r="D21" s="6"/>
      <c r="E21" s="6">
        <f t="shared" si="3"/>
        <v>200000</v>
      </c>
      <c r="F21" s="220"/>
      <c r="G21" s="6">
        <v>58990</v>
      </c>
      <c r="H21" s="6">
        <v>29657.03</v>
      </c>
      <c r="I21" s="6">
        <f>'3 Grants'!$G21+'3 Grants'!$H21</f>
        <v>88647.03</v>
      </c>
      <c r="J21" s="6">
        <f t="shared" si="4"/>
        <v>200000</v>
      </c>
      <c r="K21" s="6">
        <f t="shared" si="2"/>
        <v>0</v>
      </c>
      <c r="M21" s="372"/>
    </row>
    <row r="22" spans="1:13">
      <c r="A22" s="213" t="s">
        <v>224</v>
      </c>
      <c r="B22" s="214" t="s">
        <v>226</v>
      </c>
      <c r="C22" s="24">
        <v>182282</v>
      </c>
      <c r="D22" s="6"/>
      <c r="E22" s="6">
        <f t="shared" si="3"/>
        <v>182282</v>
      </c>
      <c r="F22" s="220"/>
      <c r="G22" s="6">
        <v>0</v>
      </c>
      <c r="H22" s="6">
        <v>14866.39</v>
      </c>
      <c r="I22" s="6">
        <f>'3 Grants'!$G22+'3 Grants'!$H22</f>
        <v>14866.39</v>
      </c>
      <c r="J22" s="6">
        <f t="shared" si="4"/>
        <v>182282</v>
      </c>
      <c r="K22" s="6">
        <f t="shared" si="2"/>
        <v>0</v>
      </c>
      <c r="M22" s="372"/>
    </row>
    <row r="23" spans="1:13">
      <c r="A23" s="213" t="s">
        <v>224</v>
      </c>
      <c r="B23" s="214" t="s">
        <v>227</v>
      </c>
      <c r="C23" s="24">
        <v>200000</v>
      </c>
      <c r="D23" s="6"/>
      <c r="E23" s="6">
        <f t="shared" si="3"/>
        <v>200000</v>
      </c>
      <c r="F23" s="220"/>
      <c r="G23" s="6">
        <v>19687.400000000001</v>
      </c>
      <c r="H23" s="6">
        <v>8500</v>
      </c>
      <c r="I23" s="6">
        <f>'3 Grants'!$G23+'3 Grants'!$H23</f>
        <v>28187.4</v>
      </c>
      <c r="J23" s="6">
        <f t="shared" si="4"/>
        <v>200000</v>
      </c>
      <c r="K23" s="6">
        <f t="shared" si="2"/>
        <v>0</v>
      </c>
      <c r="M23" s="372"/>
    </row>
    <row r="24" spans="1:13">
      <c r="A24" s="213" t="s">
        <v>224</v>
      </c>
      <c r="B24" s="214" t="s">
        <v>228</v>
      </c>
      <c r="C24" s="24">
        <v>130000</v>
      </c>
      <c r="D24" s="6"/>
      <c r="E24" s="6">
        <f t="shared" si="3"/>
        <v>130000</v>
      </c>
      <c r="F24" s="220"/>
      <c r="G24" s="6">
        <v>3501.22</v>
      </c>
      <c r="H24" s="6">
        <v>125680.03</v>
      </c>
      <c r="I24" s="6">
        <f>'3 Grants'!$G24+'3 Grants'!$H24</f>
        <v>129181.25</v>
      </c>
      <c r="J24" s="6">
        <f t="shared" si="4"/>
        <v>130000</v>
      </c>
      <c r="K24" s="6">
        <f t="shared" si="2"/>
        <v>0</v>
      </c>
      <c r="M24" s="372"/>
    </row>
    <row r="25" spans="1:13">
      <c r="A25" s="213" t="s">
        <v>229</v>
      </c>
      <c r="B25" s="214" t="s">
        <v>230</v>
      </c>
      <c r="C25" s="24">
        <v>214416</v>
      </c>
      <c r="D25" s="6"/>
      <c r="E25" s="6">
        <f t="shared" si="0"/>
        <v>214416</v>
      </c>
      <c r="F25" s="220">
        <v>2</v>
      </c>
      <c r="G25" s="6">
        <v>0</v>
      </c>
      <c r="H25" s="6">
        <v>52914.11</v>
      </c>
      <c r="I25" s="6">
        <f>'3 Grants'!$G25+'3 Grants'!$H25</f>
        <v>52914.11</v>
      </c>
      <c r="J25" s="6">
        <f t="shared" si="4"/>
        <v>214416</v>
      </c>
      <c r="K25" s="6">
        <f t="shared" si="2"/>
        <v>0</v>
      </c>
      <c r="M25" s="372"/>
    </row>
    <row r="26" spans="1:13">
      <c r="A26" s="213" t="s">
        <v>231</v>
      </c>
      <c r="B26" s="214" t="s">
        <v>232</v>
      </c>
      <c r="C26" s="24">
        <v>6699588</v>
      </c>
      <c r="D26" s="6"/>
      <c r="E26" s="6">
        <f t="shared" si="0"/>
        <v>6699588</v>
      </c>
      <c r="F26" s="55">
        <v>76.25</v>
      </c>
      <c r="G26" s="6">
        <v>594682.59</v>
      </c>
      <c r="H26" s="6">
        <v>1124855.17</v>
      </c>
      <c r="I26" s="6">
        <f>'3 Grants'!$G26+'3 Grants'!$H26</f>
        <v>1719537.7599999998</v>
      </c>
      <c r="J26" s="6">
        <f t="shared" si="4"/>
        <v>6699588</v>
      </c>
      <c r="K26" s="6">
        <f t="shared" si="2"/>
        <v>0</v>
      </c>
      <c r="M26" s="372"/>
    </row>
    <row r="27" spans="1:13">
      <c r="A27" s="213" t="s">
        <v>233</v>
      </c>
      <c r="B27" s="214" t="s">
        <v>234</v>
      </c>
      <c r="C27" s="24">
        <v>389355</v>
      </c>
      <c r="D27" s="6"/>
      <c r="E27" s="6">
        <f t="shared" si="0"/>
        <v>389355</v>
      </c>
      <c r="F27" s="220"/>
      <c r="G27" s="6">
        <v>0</v>
      </c>
      <c r="H27" s="6">
        <v>117184.17</v>
      </c>
      <c r="I27" s="6">
        <f>'3 Grants'!$G27+'3 Grants'!$H27</f>
        <v>117184.17</v>
      </c>
      <c r="J27" s="6">
        <f t="shared" si="4"/>
        <v>389355</v>
      </c>
      <c r="K27" s="6">
        <f t="shared" si="2"/>
        <v>0</v>
      </c>
      <c r="M27" s="372"/>
    </row>
    <row r="28" spans="1:13">
      <c r="A28" s="213" t="s">
        <v>235</v>
      </c>
      <c r="B28" s="214" t="s">
        <v>236</v>
      </c>
      <c r="C28" s="24">
        <v>455708</v>
      </c>
      <c r="D28" s="6"/>
      <c r="E28" s="6">
        <f t="shared" si="0"/>
        <v>455708</v>
      </c>
      <c r="F28" s="220"/>
      <c r="G28" s="6">
        <v>6950</v>
      </c>
      <c r="H28" s="6">
        <v>400226.26</v>
      </c>
      <c r="I28" s="6">
        <f>'3 Grants'!$G28+'3 Grants'!$H28</f>
        <v>407176.26</v>
      </c>
      <c r="J28" s="6">
        <f t="shared" si="4"/>
        <v>455708</v>
      </c>
      <c r="K28" s="6">
        <f t="shared" si="2"/>
        <v>0</v>
      </c>
      <c r="M28" s="372"/>
    </row>
    <row r="29" spans="1:13">
      <c r="A29" s="213" t="s">
        <v>237</v>
      </c>
      <c r="B29" s="214" t="s">
        <v>238</v>
      </c>
      <c r="C29" s="24">
        <v>40000</v>
      </c>
      <c r="D29" s="6"/>
      <c r="E29" s="6">
        <f>C29+D29</f>
        <v>40000</v>
      </c>
      <c r="F29" s="220"/>
      <c r="G29" s="6">
        <v>0</v>
      </c>
      <c r="H29" s="6">
        <v>0</v>
      </c>
      <c r="I29" s="6">
        <f>'3 Grants'!$G29+'3 Grants'!$H29</f>
        <v>0</v>
      </c>
      <c r="J29" s="6">
        <f>E29</f>
        <v>40000</v>
      </c>
      <c r="K29" s="6">
        <f>E29-J29</f>
        <v>0</v>
      </c>
      <c r="M29" s="372"/>
    </row>
    <row r="30" spans="1:13">
      <c r="A30" s="213" t="s">
        <v>239</v>
      </c>
      <c r="B30" s="214" t="s">
        <v>240</v>
      </c>
      <c r="C30" s="24">
        <v>12602099</v>
      </c>
      <c r="D30" s="6"/>
      <c r="E30" s="6">
        <f t="shared" si="0"/>
        <v>12602099</v>
      </c>
      <c r="F30" s="55">
        <v>38.25</v>
      </c>
      <c r="G30" s="6">
        <v>4458239.16</v>
      </c>
      <c r="H30" s="6">
        <v>2831090.9</v>
      </c>
      <c r="I30" s="6">
        <f>'3 Grants'!$G30+'3 Grants'!$H30</f>
        <v>7289330.0600000005</v>
      </c>
      <c r="J30" s="6">
        <f t="shared" si="4"/>
        <v>12602099</v>
      </c>
      <c r="K30" s="6">
        <f t="shared" si="2"/>
        <v>0</v>
      </c>
      <c r="M30" s="372"/>
    </row>
    <row r="31" spans="1:13">
      <c r="A31" s="213" t="s">
        <v>241</v>
      </c>
      <c r="B31" s="214" t="s">
        <v>242</v>
      </c>
      <c r="C31" s="24">
        <v>24850</v>
      </c>
      <c r="D31" s="6"/>
      <c r="E31" s="6">
        <f t="shared" si="0"/>
        <v>24850</v>
      </c>
      <c r="F31" s="220"/>
      <c r="G31" s="6">
        <v>0</v>
      </c>
      <c r="H31" s="6">
        <v>18075.54</v>
      </c>
      <c r="I31" s="6">
        <f>'3 Grants'!$G31+'3 Grants'!$H31</f>
        <v>18075.54</v>
      </c>
      <c r="J31" s="6">
        <f t="shared" si="4"/>
        <v>24850</v>
      </c>
      <c r="K31" s="6">
        <f t="shared" si="2"/>
        <v>0</v>
      </c>
      <c r="M31" s="372"/>
    </row>
    <row r="32" spans="1:13">
      <c r="A32" s="213" t="s">
        <v>243</v>
      </c>
      <c r="B32" s="214" t="s">
        <v>244</v>
      </c>
      <c r="C32" s="24">
        <v>1700</v>
      </c>
      <c r="D32" s="6"/>
      <c r="E32" s="6">
        <f>C32+D32</f>
        <v>1700</v>
      </c>
      <c r="F32" s="220"/>
      <c r="G32" s="6">
        <v>0</v>
      </c>
      <c r="H32" s="6">
        <v>1699.59</v>
      </c>
      <c r="I32" s="6">
        <f>'3 Grants'!$G32+'3 Grants'!$H32</f>
        <v>1699.59</v>
      </c>
      <c r="J32" s="6">
        <f>E32</f>
        <v>1700</v>
      </c>
      <c r="K32" s="6">
        <f>E32-J32</f>
        <v>0</v>
      </c>
      <c r="M32" s="372"/>
    </row>
    <row r="33" spans="1:13">
      <c r="A33" s="213" t="s">
        <v>245</v>
      </c>
      <c r="B33" s="214" t="s">
        <v>246</v>
      </c>
      <c r="C33" s="24">
        <v>3050</v>
      </c>
      <c r="D33" s="6"/>
      <c r="E33" s="6">
        <f t="shared" si="0"/>
        <v>3050</v>
      </c>
      <c r="F33" s="220"/>
      <c r="G33" s="6">
        <v>0</v>
      </c>
      <c r="H33" s="6">
        <v>1500</v>
      </c>
      <c r="I33" s="6">
        <f>'3 Grants'!$G33+'3 Grants'!$H33</f>
        <v>1500</v>
      </c>
      <c r="J33" s="6">
        <f t="shared" si="4"/>
        <v>3050</v>
      </c>
      <c r="K33" s="6">
        <f t="shared" si="2"/>
        <v>0</v>
      </c>
      <c r="M33" s="372"/>
    </row>
    <row r="34" spans="1:13">
      <c r="A34" s="213" t="s">
        <v>247</v>
      </c>
      <c r="B34" s="214" t="s">
        <v>248</v>
      </c>
      <c r="C34" s="24">
        <v>225963</v>
      </c>
      <c r="D34" s="6"/>
      <c r="E34" s="6">
        <f>C34+D34</f>
        <v>225963</v>
      </c>
      <c r="F34" s="220"/>
      <c r="G34" s="6">
        <v>0</v>
      </c>
      <c r="H34" s="6">
        <v>98728.83</v>
      </c>
      <c r="I34" s="6">
        <f>'3 Grants'!$G34+'3 Grants'!$H34</f>
        <v>98728.83</v>
      </c>
      <c r="J34" s="6">
        <f t="shared" si="4"/>
        <v>225963</v>
      </c>
      <c r="K34" s="6">
        <f>E34-J34</f>
        <v>0</v>
      </c>
      <c r="M34" s="372"/>
    </row>
    <row r="35" spans="1:13">
      <c r="A35" s="213" t="s">
        <v>249</v>
      </c>
      <c r="B35" s="214" t="s">
        <v>250</v>
      </c>
      <c r="C35" s="24">
        <v>188252</v>
      </c>
      <c r="D35" s="6"/>
      <c r="E35" s="6">
        <f t="shared" si="0"/>
        <v>188252</v>
      </c>
      <c r="F35" s="220"/>
      <c r="G35" s="6">
        <v>167613.56</v>
      </c>
      <c r="H35" s="6">
        <v>9386.44</v>
      </c>
      <c r="I35" s="6">
        <f>'3 Grants'!$G35+'3 Grants'!$H35</f>
        <v>177000</v>
      </c>
      <c r="J35" s="6">
        <f t="shared" si="4"/>
        <v>188252</v>
      </c>
      <c r="K35" s="6">
        <f t="shared" si="2"/>
        <v>0</v>
      </c>
      <c r="M35" s="372"/>
    </row>
    <row r="36" spans="1:13">
      <c r="A36" s="213" t="s">
        <v>251</v>
      </c>
      <c r="B36" s="214" t="s">
        <v>250</v>
      </c>
      <c r="C36" s="24">
        <v>188252</v>
      </c>
      <c r="D36" s="6"/>
      <c r="E36" s="6">
        <f t="shared" si="0"/>
        <v>188252</v>
      </c>
      <c r="F36" s="220"/>
      <c r="G36" s="6">
        <v>155724.79</v>
      </c>
      <c r="H36" s="6">
        <v>21275.21</v>
      </c>
      <c r="I36" s="6">
        <f>'3 Grants'!$G36+'3 Grants'!$H36</f>
        <v>177000</v>
      </c>
      <c r="J36" s="6">
        <f t="shared" si="4"/>
        <v>188252</v>
      </c>
      <c r="K36" s="6">
        <f t="shared" si="2"/>
        <v>0</v>
      </c>
      <c r="M36" s="372"/>
    </row>
    <row r="37" spans="1:13">
      <c r="A37" s="213" t="s">
        <v>252</v>
      </c>
      <c r="B37" s="214" t="s">
        <v>253</v>
      </c>
      <c r="C37" s="24">
        <v>30000</v>
      </c>
      <c r="D37" s="6"/>
      <c r="E37" s="6">
        <f>C37+D37</f>
        <v>30000</v>
      </c>
      <c r="F37" s="220"/>
      <c r="G37" s="6">
        <v>0</v>
      </c>
      <c r="H37" s="6">
        <v>0</v>
      </c>
      <c r="I37" s="6">
        <f>'3 Grants'!$G37+'3 Grants'!$H37</f>
        <v>0</v>
      </c>
      <c r="J37" s="6">
        <f>E37</f>
        <v>30000</v>
      </c>
      <c r="K37" s="6">
        <f>E37-J37</f>
        <v>0</v>
      </c>
      <c r="M37" s="372"/>
    </row>
    <row r="38" spans="1:13">
      <c r="A38" s="213" t="s">
        <v>254</v>
      </c>
      <c r="B38" s="214" t="s">
        <v>255</v>
      </c>
      <c r="C38" s="24">
        <v>23398</v>
      </c>
      <c r="D38" s="37"/>
      <c r="E38" s="6">
        <f t="shared" si="0"/>
        <v>23398</v>
      </c>
      <c r="F38" s="220"/>
      <c r="G38" s="6">
        <v>4000</v>
      </c>
      <c r="H38" s="6">
        <v>1600</v>
      </c>
      <c r="I38" s="6">
        <f>'3 Grants'!$G38+'3 Grants'!$H38</f>
        <v>5600</v>
      </c>
      <c r="J38" s="6">
        <f t="shared" si="4"/>
        <v>23398</v>
      </c>
      <c r="K38" s="6">
        <f t="shared" si="2"/>
        <v>0</v>
      </c>
      <c r="M38" s="372"/>
    </row>
    <row r="39" spans="1:13">
      <c r="A39" s="213" t="s">
        <v>256</v>
      </c>
      <c r="B39" s="214" t="s">
        <v>257</v>
      </c>
      <c r="C39" s="24">
        <v>14248</v>
      </c>
      <c r="D39" s="6"/>
      <c r="E39" s="6">
        <f t="shared" si="0"/>
        <v>14248</v>
      </c>
      <c r="F39" s="220"/>
      <c r="G39" s="6">
        <v>0</v>
      </c>
      <c r="H39" s="6">
        <v>12400</v>
      </c>
      <c r="I39" s="6">
        <f>'3 Grants'!$G39+'3 Grants'!$H39</f>
        <v>12400</v>
      </c>
      <c r="J39" s="6">
        <f t="shared" si="4"/>
        <v>14248</v>
      </c>
      <c r="K39" s="6">
        <f t="shared" si="2"/>
        <v>0</v>
      </c>
      <c r="M39" s="372"/>
    </row>
    <row r="40" spans="1:13">
      <c r="A40" s="213" t="s">
        <v>258</v>
      </c>
      <c r="B40" s="214" t="s">
        <v>259</v>
      </c>
      <c r="C40" s="24">
        <v>2219280</v>
      </c>
      <c r="D40" s="6"/>
      <c r="E40" s="6">
        <f t="shared" si="0"/>
        <v>2219280</v>
      </c>
      <c r="F40" s="220">
        <v>27</v>
      </c>
      <c r="G40" s="6">
        <v>14723.79</v>
      </c>
      <c r="H40" s="6">
        <v>433950.45</v>
      </c>
      <c r="I40" s="6">
        <f>'3 Grants'!$G40+'3 Grants'!$H40</f>
        <v>448674.24</v>
      </c>
      <c r="J40" s="6">
        <f t="shared" si="4"/>
        <v>2219280</v>
      </c>
      <c r="K40" s="6">
        <f t="shared" si="2"/>
        <v>0</v>
      </c>
      <c r="M40" s="372"/>
    </row>
    <row r="41" spans="1:13">
      <c r="A41" s="213" t="s">
        <v>260</v>
      </c>
      <c r="B41" s="214" t="s">
        <v>261</v>
      </c>
      <c r="C41" s="24">
        <v>1511925</v>
      </c>
      <c r="D41" s="6"/>
      <c r="E41" s="6">
        <f t="shared" si="0"/>
        <v>1511925</v>
      </c>
      <c r="F41" s="220"/>
      <c r="G41" s="6">
        <v>2599</v>
      </c>
      <c r="H41" s="6">
        <v>304699.43</v>
      </c>
      <c r="I41" s="6">
        <f>'3 Grants'!$G41+'3 Grants'!$H41</f>
        <v>307298.43</v>
      </c>
      <c r="J41" s="6">
        <f t="shared" si="4"/>
        <v>1511925</v>
      </c>
      <c r="K41" s="6">
        <f t="shared" si="2"/>
        <v>0</v>
      </c>
      <c r="M41" s="370" t="s">
        <v>262</v>
      </c>
    </row>
    <row r="42" spans="1:13">
      <c r="A42" s="213" t="s">
        <v>263</v>
      </c>
      <c r="B42" s="214" t="s">
        <v>264</v>
      </c>
      <c r="C42" s="24">
        <v>1537585</v>
      </c>
      <c r="D42" s="6"/>
      <c r="E42" s="6">
        <f t="shared" si="0"/>
        <v>1537585</v>
      </c>
      <c r="F42" s="220"/>
      <c r="G42" s="6">
        <v>2599</v>
      </c>
      <c r="H42" s="6">
        <v>296185</v>
      </c>
      <c r="I42" s="6">
        <f>'3 Grants'!$G42+'3 Grants'!$H42</f>
        <v>298784</v>
      </c>
      <c r="J42" s="6">
        <f t="shared" si="4"/>
        <v>1537585</v>
      </c>
      <c r="K42" s="6">
        <f t="shared" si="2"/>
        <v>0</v>
      </c>
      <c r="M42" s="370" t="s">
        <v>265</v>
      </c>
    </row>
    <row r="43" spans="1:13">
      <c r="A43" s="213" t="s">
        <v>266</v>
      </c>
      <c r="B43" s="214" t="s">
        <v>267</v>
      </c>
      <c r="C43" s="24">
        <v>1468075</v>
      </c>
      <c r="D43" s="6"/>
      <c r="E43" s="6">
        <f t="shared" si="0"/>
        <v>1468075</v>
      </c>
      <c r="F43" s="220"/>
      <c r="G43" s="6">
        <v>2599</v>
      </c>
      <c r="H43" s="6">
        <v>237880.71</v>
      </c>
      <c r="I43" s="6">
        <f>'3 Grants'!$G43+'3 Grants'!$H43</f>
        <v>240479.71</v>
      </c>
      <c r="J43" s="6">
        <f t="shared" si="4"/>
        <v>1468075</v>
      </c>
      <c r="K43" s="6">
        <f t="shared" si="2"/>
        <v>0</v>
      </c>
      <c r="M43" s="370" t="s">
        <v>268</v>
      </c>
    </row>
    <row r="44" spans="1:13" ht="39" customHeight="1">
      <c r="A44" s="213" t="s">
        <v>269</v>
      </c>
      <c r="B44" s="247" t="s">
        <v>270</v>
      </c>
      <c r="C44" s="24">
        <v>1843234</v>
      </c>
      <c r="D44" s="6"/>
      <c r="E44" s="6">
        <f t="shared" si="0"/>
        <v>1843234</v>
      </c>
      <c r="F44" s="220"/>
      <c r="G44" s="6">
        <v>288354.96000000002</v>
      </c>
      <c r="H44" s="6">
        <v>777033.4</v>
      </c>
      <c r="I44" s="6">
        <f>'3 Grants'!$G44+'3 Grants'!$H44</f>
        <v>1065388.3600000001</v>
      </c>
      <c r="J44" s="6">
        <f t="shared" si="4"/>
        <v>1843234</v>
      </c>
      <c r="K44" s="6">
        <f t="shared" si="2"/>
        <v>0</v>
      </c>
      <c r="M44" s="372"/>
    </row>
    <row r="45" spans="1:13" ht="27" customHeight="1">
      <c r="A45" s="213" t="s">
        <v>271</v>
      </c>
      <c r="B45" s="247" t="s">
        <v>272</v>
      </c>
      <c r="C45" s="24">
        <v>3944638</v>
      </c>
      <c r="D45" s="6">
        <v>55362</v>
      </c>
      <c r="E45" s="6">
        <f t="shared" si="0"/>
        <v>4000000</v>
      </c>
      <c r="F45" s="220"/>
      <c r="G45" s="6">
        <v>0</v>
      </c>
      <c r="H45" s="6">
        <v>0</v>
      </c>
      <c r="I45" s="6">
        <f>'3 Grants'!$G45+'3 Grants'!$H45</f>
        <v>0</v>
      </c>
      <c r="J45" s="6">
        <f>E45</f>
        <v>4000000</v>
      </c>
      <c r="K45" s="6">
        <f t="shared" si="2"/>
        <v>0</v>
      </c>
      <c r="M45" s="372"/>
    </row>
    <row r="46" spans="1:13">
      <c r="A46" s="213" t="s">
        <v>273</v>
      </c>
      <c r="B46" s="214" t="s">
        <v>274</v>
      </c>
      <c r="C46" s="24">
        <v>0</v>
      </c>
      <c r="D46" s="6"/>
      <c r="E46" s="6">
        <f t="shared" si="0"/>
        <v>0</v>
      </c>
      <c r="F46" s="220"/>
      <c r="G46" s="6">
        <v>0</v>
      </c>
      <c r="H46" s="6">
        <v>0</v>
      </c>
      <c r="I46" s="6">
        <f>'3 Grants'!$G46+'3 Grants'!$H46</f>
        <v>0</v>
      </c>
      <c r="J46" s="6">
        <f>E46</f>
        <v>0</v>
      </c>
      <c r="K46" s="6">
        <f t="shared" si="2"/>
        <v>0</v>
      </c>
      <c r="M46" s="372"/>
    </row>
    <row r="47" spans="1:13">
      <c r="A47" s="213" t="s">
        <v>275</v>
      </c>
      <c r="B47" s="214" t="s">
        <v>276</v>
      </c>
      <c r="C47" s="24">
        <v>1201940</v>
      </c>
      <c r="D47" s="6"/>
      <c r="E47" s="6">
        <f t="shared" si="0"/>
        <v>1201940</v>
      </c>
      <c r="F47" s="220"/>
      <c r="G47" s="6">
        <v>412851.9</v>
      </c>
      <c r="H47" s="6">
        <v>188831.2</v>
      </c>
      <c r="I47" s="6">
        <f>'3 Grants'!$G47+'3 Grants'!$H47</f>
        <v>601683.10000000009</v>
      </c>
      <c r="J47" s="6">
        <f>E47</f>
        <v>1201940</v>
      </c>
      <c r="K47" s="6">
        <f>E47-J47</f>
        <v>0</v>
      </c>
      <c r="M47" s="372"/>
    </row>
    <row r="48" spans="1:13">
      <c r="A48" s="213" t="s">
        <v>277</v>
      </c>
      <c r="B48" s="214" t="s">
        <v>278</v>
      </c>
      <c r="C48" s="24">
        <v>600000</v>
      </c>
      <c r="D48" s="6"/>
      <c r="E48" s="6">
        <f t="shared" si="0"/>
        <v>600000</v>
      </c>
      <c r="F48" s="220"/>
      <c r="G48" s="6">
        <v>0</v>
      </c>
      <c r="H48" s="6">
        <v>1960</v>
      </c>
      <c r="I48" s="6">
        <f>'3 Grants'!$G48+'3 Grants'!$H48</f>
        <v>1960</v>
      </c>
      <c r="J48" s="6">
        <f>E48</f>
        <v>600000</v>
      </c>
      <c r="K48" s="6">
        <f>E48-J48</f>
        <v>0</v>
      </c>
      <c r="M48" s="372"/>
    </row>
    <row r="49" spans="1:13">
      <c r="A49" s="213" t="s">
        <v>279</v>
      </c>
      <c r="B49" s="214" t="s">
        <v>280</v>
      </c>
      <c r="C49" s="24">
        <v>1249308</v>
      </c>
      <c r="D49" s="6"/>
      <c r="E49" s="6">
        <f t="shared" si="0"/>
        <v>1249308</v>
      </c>
      <c r="F49" s="56">
        <v>14.5</v>
      </c>
      <c r="G49" s="6">
        <v>996432</v>
      </c>
      <c r="H49" s="6">
        <v>93263.12</v>
      </c>
      <c r="I49" s="6">
        <f>'3 Grants'!$G49+'3 Grants'!$H49</f>
        <v>1089695.1200000001</v>
      </c>
      <c r="J49" s="6">
        <f t="shared" ref="J49:J63" si="5">E49</f>
        <v>1249308</v>
      </c>
      <c r="K49" s="6">
        <f t="shared" si="2"/>
        <v>0</v>
      </c>
      <c r="M49" s="372"/>
    </row>
    <row r="50" spans="1:13">
      <c r="A50" s="213" t="s">
        <v>281</v>
      </c>
      <c r="B50" s="214" t="s">
        <v>282</v>
      </c>
      <c r="C50" s="24">
        <v>122462</v>
      </c>
      <c r="D50" s="6"/>
      <c r="E50" s="6">
        <f>C50+D50</f>
        <v>122462</v>
      </c>
      <c r="F50" s="220"/>
      <c r="G50" s="6">
        <v>46716.35</v>
      </c>
      <c r="H50" s="6">
        <v>0</v>
      </c>
      <c r="I50" s="6">
        <f>'3 Grants'!$G50+'3 Grants'!$H50</f>
        <v>46716.35</v>
      </c>
      <c r="J50" s="6">
        <f t="shared" si="5"/>
        <v>122462</v>
      </c>
      <c r="K50" s="6">
        <f>E50-J50</f>
        <v>0</v>
      </c>
      <c r="M50" s="372"/>
    </row>
    <row r="51" spans="1:13">
      <c r="A51" s="213" t="s">
        <v>283</v>
      </c>
      <c r="B51" s="214" t="s">
        <v>284</v>
      </c>
      <c r="C51" s="24">
        <v>105000</v>
      </c>
      <c r="D51" s="6"/>
      <c r="E51" s="6">
        <f t="shared" si="0"/>
        <v>105000</v>
      </c>
      <c r="F51" s="220"/>
      <c r="G51" s="6">
        <v>0</v>
      </c>
      <c r="H51" s="6">
        <v>0</v>
      </c>
      <c r="I51" s="6">
        <f>'3 Grants'!$G51+'3 Grants'!$H51</f>
        <v>0</v>
      </c>
      <c r="J51" s="6">
        <f t="shared" si="5"/>
        <v>105000</v>
      </c>
      <c r="K51" s="6">
        <f t="shared" si="2"/>
        <v>0</v>
      </c>
      <c r="M51" s="372"/>
    </row>
    <row r="52" spans="1:13">
      <c r="A52" s="213" t="s">
        <v>285</v>
      </c>
      <c r="B52" s="214" t="s">
        <v>286</v>
      </c>
      <c r="C52" s="24">
        <v>0</v>
      </c>
      <c r="D52" s="6"/>
      <c r="E52" s="6">
        <f t="shared" si="0"/>
        <v>0</v>
      </c>
      <c r="F52" s="220"/>
      <c r="G52" s="6">
        <v>0</v>
      </c>
      <c r="H52" s="6">
        <v>0</v>
      </c>
      <c r="I52" s="6">
        <f>'3 Grants'!$G52+'3 Grants'!$H52</f>
        <v>0</v>
      </c>
      <c r="J52" s="6">
        <f t="shared" si="5"/>
        <v>0</v>
      </c>
      <c r="K52" s="6">
        <f t="shared" si="2"/>
        <v>0</v>
      </c>
      <c r="M52" s="372"/>
    </row>
    <row r="53" spans="1:13">
      <c r="A53" s="213" t="s">
        <v>287</v>
      </c>
      <c r="B53" s="214" t="s">
        <v>288</v>
      </c>
      <c r="C53" s="24">
        <v>166237</v>
      </c>
      <c r="D53" s="6"/>
      <c r="E53" s="6">
        <f t="shared" si="0"/>
        <v>166237</v>
      </c>
      <c r="F53" s="220"/>
      <c r="G53" s="6">
        <v>0</v>
      </c>
      <c r="H53" s="6">
        <v>0</v>
      </c>
      <c r="I53" s="6">
        <f>'3 Grants'!$G53+'3 Grants'!$H53</f>
        <v>0</v>
      </c>
      <c r="J53" s="6">
        <f>E53</f>
        <v>166237</v>
      </c>
      <c r="K53" s="6">
        <f>E53-J53</f>
        <v>0</v>
      </c>
      <c r="M53" s="372"/>
    </row>
    <row r="54" spans="1:13">
      <c r="A54" s="213" t="s">
        <v>289</v>
      </c>
      <c r="B54" s="214" t="s">
        <v>290</v>
      </c>
      <c r="C54" s="24">
        <v>750000</v>
      </c>
      <c r="D54" s="6"/>
      <c r="E54" s="6">
        <f t="shared" si="0"/>
        <v>750000</v>
      </c>
      <c r="F54" s="220"/>
      <c r="G54" s="6">
        <v>0</v>
      </c>
      <c r="H54" s="6">
        <v>0</v>
      </c>
      <c r="I54" s="6">
        <f>'3 Grants'!$G54+'3 Grants'!$H54</f>
        <v>0</v>
      </c>
      <c r="J54" s="6">
        <f t="shared" si="5"/>
        <v>750000</v>
      </c>
      <c r="K54" s="6">
        <f t="shared" si="2"/>
        <v>0</v>
      </c>
      <c r="M54" s="372"/>
    </row>
    <row r="55" spans="1:13">
      <c r="A55" s="213" t="s">
        <v>291</v>
      </c>
      <c r="B55" s="247" t="s">
        <v>292</v>
      </c>
      <c r="C55" s="24">
        <v>96600</v>
      </c>
      <c r="D55" s="6"/>
      <c r="E55" s="6">
        <f t="shared" si="0"/>
        <v>96600</v>
      </c>
      <c r="F55" s="220"/>
      <c r="G55" s="6">
        <v>0</v>
      </c>
      <c r="H55" s="6">
        <v>0</v>
      </c>
      <c r="I55" s="6">
        <f>'3 Grants'!$G55+'3 Grants'!$H55</f>
        <v>0</v>
      </c>
      <c r="J55" s="6">
        <f t="shared" si="5"/>
        <v>96600</v>
      </c>
      <c r="K55" s="6">
        <f t="shared" si="2"/>
        <v>0</v>
      </c>
      <c r="M55" s="372"/>
    </row>
    <row r="56" spans="1:13">
      <c r="A56" s="213" t="s">
        <v>293</v>
      </c>
      <c r="B56" s="214" t="s">
        <v>294</v>
      </c>
      <c r="C56" s="24">
        <v>0</v>
      </c>
      <c r="D56" s="6"/>
      <c r="E56" s="6">
        <f t="shared" si="0"/>
        <v>0</v>
      </c>
      <c r="F56" s="220"/>
      <c r="G56" s="6">
        <v>0</v>
      </c>
      <c r="H56" s="6">
        <v>0</v>
      </c>
      <c r="I56" s="6">
        <f>'3 Grants'!$G56+'3 Grants'!$H56</f>
        <v>0</v>
      </c>
      <c r="J56" s="6">
        <f>E56</f>
        <v>0</v>
      </c>
      <c r="K56" s="6">
        <f>E56-J56</f>
        <v>0</v>
      </c>
      <c r="M56" s="372"/>
    </row>
    <row r="57" spans="1:13">
      <c r="A57" s="213" t="s">
        <v>295</v>
      </c>
      <c r="B57" s="214" t="s">
        <v>296</v>
      </c>
      <c r="C57" s="24">
        <v>275000</v>
      </c>
      <c r="D57" s="6"/>
      <c r="E57" s="6">
        <f t="shared" si="0"/>
        <v>275000</v>
      </c>
      <c r="F57" s="220"/>
      <c r="G57" s="6">
        <v>1913.61</v>
      </c>
      <c r="H57" s="6">
        <v>273086</v>
      </c>
      <c r="I57" s="6">
        <f>'3 Grants'!$G57+'3 Grants'!$H57</f>
        <v>274999.61</v>
      </c>
      <c r="J57" s="6">
        <f>E57</f>
        <v>275000</v>
      </c>
      <c r="K57" s="6">
        <f>E57-J57</f>
        <v>0</v>
      </c>
      <c r="M57" s="372"/>
    </row>
    <row r="58" spans="1:13">
      <c r="A58" s="213" t="s">
        <v>297</v>
      </c>
      <c r="B58" s="214" t="s">
        <v>298</v>
      </c>
      <c r="C58" s="24">
        <v>13813490</v>
      </c>
      <c r="D58" s="6">
        <v>891314</v>
      </c>
      <c r="E58" s="6">
        <f t="shared" si="0"/>
        <v>14704804</v>
      </c>
      <c r="F58" s="56">
        <v>26.9</v>
      </c>
      <c r="G58" s="6">
        <v>319251.71999999997</v>
      </c>
      <c r="H58" s="6">
        <v>2585346.19</v>
      </c>
      <c r="I58" s="6">
        <f>'3 Grants'!$G58+'3 Grants'!$H58</f>
        <v>2904597.91</v>
      </c>
      <c r="J58" s="6">
        <f t="shared" si="5"/>
        <v>14704804</v>
      </c>
      <c r="K58" s="6">
        <f t="shared" si="2"/>
        <v>0</v>
      </c>
      <c r="M58" s="372"/>
    </row>
    <row r="59" spans="1:13">
      <c r="A59" s="213" t="s">
        <v>299</v>
      </c>
      <c r="B59" s="214" t="s">
        <v>300</v>
      </c>
      <c r="C59" s="24">
        <v>770303</v>
      </c>
      <c r="D59" s="6"/>
      <c r="E59" s="6">
        <f t="shared" si="0"/>
        <v>770303</v>
      </c>
      <c r="F59" s="56">
        <v>2.8</v>
      </c>
      <c r="G59" s="6">
        <v>22741</v>
      </c>
      <c r="H59" s="6">
        <v>169970.06</v>
      </c>
      <c r="I59" s="6">
        <f>'3 Grants'!$G59+'3 Grants'!$H59</f>
        <v>192711.06</v>
      </c>
      <c r="J59" s="6">
        <f t="shared" si="5"/>
        <v>770303</v>
      </c>
      <c r="K59" s="6">
        <f t="shared" si="2"/>
        <v>0</v>
      </c>
      <c r="M59" s="372"/>
    </row>
    <row r="60" spans="1:13">
      <c r="A60" s="213" t="s">
        <v>301</v>
      </c>
      <c r="B60" s="214" t="s">
        <v>302</v>
      </c>
      <c r="C60" s="24">
        <v>1604094</v>
      </c>
      <c r="D60" s="6"/>
      <c r="E60" s="6">
        <f t="shared" si="0"/>
        <v>1604094</v>
      </c>
      <c r="F60" s="70">
        <v>157.75</v>
      </c>
      <c r="G60" s="6">
        <v>1296.04</v>
      </c>
      <c r="H60" s="6">
        <v>592215.11</v>
      </c>
      <c r="I60" s="6">
        <f>'3 Grants'!$G60+'3 Grants'!$H60</f>
        <v>593511.15</v>
      </c>
      <c r="J60" s="6">
        <f t="shared" si="5"/>
        <v>1604094</v>
      </c>
      <c r="K60" s="6">
        <f t="shared" si="2"/>
        <v>0</v>
      </c>
      <c r="M60" s="370" t="s">
        <v>303</v>
      </c>
    </row>
    <row r="61" spans="1:13">
      <c r="A61" s="213" t="s">
        <v>304</v>
      </c>
      <c r="B61" s="214" t="s">
        <v>305</v>
      </c>
      <c r="C61" s="24">
        <v>9995089</v>
      </c>
      <c r="D61" s="6"/>
      <c r="E61" s="6">
        <f>C61+D61</f>
        <v>9995089</v>
      </c>
      <c r="F61" s="422"/>
      <c r="G61" s="6">
        <v>121362.81</v>
      </c>
      <c r="H61" s="6">
        <v>1237754.23</v>
      </c>
      <c r="I61" s="6">
        <f>'3 Grants'!$G61+'3 Grants'!$H61</f>
        <v>1359117.04</v>
      </c>
      <c r="J61" s="6">
        <f t="shared" si="5"/>
        <v>9995089</v>
      </c>
      <c r="K61" s="6">
        <f>E61-J61</f>
        <v>0</v>
      </c>
      <c r="M61" s="370" t="s">
        <v>306</v>
      </c>
    </row>
    <row r="62" spans="1:13">
      <c r="A62" s="213" t="s">
        <v>307</v>
      </c>
      <c r="B62" s="214" t="s">
        <v>308</v>
      </c>
      <c r="C62" s="24">
        <v>27598</v>
      </c>
      <c r="D62" s="6">
        <v>33288</v>
      </c>
      <c r="E62" s="6">
        <f t="shared" si="0"/>
        <v>60886</v>
      </c>
      <c r="F62" s="220">
        <v>1</v>
      </c>
      <c r="G62" s="6">
        <v>1505.2</v>
      </c>
      <c r="H62" s="6">
        <v>3931.45</v>
      </c>
      <c r="I62" s="6">
        <f>'3 Grants'!$G62+'3 Grants'!$H62</f>
        <v>5436.65</v>
      </c>
      <c r="J62" s="6">
        <f t="shared" si="5"/>
        <v>60886</v>
      </c>
      <c r="K62" s="6">
        <f t="shared" si="2"/>
        <v>0</v>
      </c>
      <c r="M62" s="373"/>
    </row>
    <row r="63" spans="1:13">
      <c r="A63" s="213" t="s">
        <v>309</v>
      </c>
      <c r="B63" s="214" t="s">
        <v>308</v>
      </c>
      <c r="C63" s="24">
        <v>139364</v>
      </c>
      <c r="D63" s="6"/>
      <c r="E63" s="6">
        <f>C63+D63</f>
        <v>139364</v>
      </c>
      <c r="F63" s="220"/>
      <c r="G63" s="6">
        <v>27642.62</v>
      </c>
      <c r="H63" s="6">
        <v>43970.59</v>
      </c>
      <c r="I63" s="6">
        <f>'3 Grants'!$G63+'3 Grants'!$H63</f>
        <v>71613.209999999992</v>
      </c>
      <c r="J63" s="6">
        <f t="shared" si="5"/>
        <v>139364</v>
      </c>
      <c r="K63" s="6">
        <f>E63-J63</f>
        <v>0</v>
      </c>
      <c r="M63" s="373"/>
    </row>
    <row r="64" spans="1:13">
      <c r="A64" s="213" t="s">
        <v>310</v>
      </c>
      <c r="B64" s="214" t="s">
        <v>311</v>
      </c>
      <c r="C64" s="24">
        <v>85714</v>
      </c>
      <c r="D64" s="6"/>
      <c r="E64" s="6">
        <f>C64+D64</f>
        <v>85714</v>
      </c>
      <c r="F64" s="220"/>
      <c r="G64" s="6">
        <v>0</v>
      </c>
      <c r="H64" s="6">
        <v>0</v>
      </c>
      <c r="I64" s="6">
        <f>'3 Grants'!$G64+'3 Grants'!$H64</f>
        <v>0</v>
      </c>
      <c r="J64" s="6">
        <f t="shared" ref="J64:J69" si="6">E64</f>
        <v>85714</v>
      </c>
      <c r="K64" s="6">
        <f>E64-J64</f>
        <v>0</v>
      </c>
      <c r="M64" s="373"/>
    </row>
    <row r="65" spans="1:13">
      <c r="A65" s="213" t="s">
        <v>312</v>
      </c>
      <c r="B65" s="214" t="s">
        <v>313</v>
      </c>
      <c r="C65" s="24">
        <v>213465</v>
      </c>
      <c r="D65" s="6"/>
      <c r="E65" s="6">
        <f>C65+D65</f>
        <v>213465</v>
      </c>
      <c r="F65" s="220"/>
      <c r="G65" s="6">
        <v>68908.289999999994</v>
      </c>
      <c r="H65" s="6">
        <v>144557</v>
      </c>
      <c r="I65" s="6">
        <f>'3 Grants'!$G65+'3 Grants'!$H65</f>
        <v>213465.28999999998</v>
      </c>
      <c r="J65" s="6">
        <f t="shared" si="6"/>
        <v>213465</v>
      </c>
      <c r="K65" s="6">
        <f>E65-J65</f>
        <v>0</v>
      </c>
      <c r="M65" s="373"/>
    </row>
    <row r="66" spans="1:13">
      <c r="A66" s="213" t="s">
        <v>314</v>
      </c>
      <c r="B66" s="214" t="s">
        <v>315</v>
      </c>
      <c r="C66" s="24">
        <v>429399</v>
      </c>
      <c r="D66" s="6"/>
      <c r="E66" s="6">
        <f t="shared" si="0"/>
        <v>429399</v>
      </c>
      <c r="F66" s="220">
        <v>2</v>
      </c>
      <c r="G66" s="6">
        <v>0</v>
      </c>
      <c r="H66" s="6">
        <v>33213.26</v>
      </c>
      <c r="I66" s="6">
        <f>'3 Grants'!$G66+'3 Grants'!$H66</f>
        <v>33213.26</v>
      </c>
      <c r="J66" s="6">
        <f t="shared" si="6"/>
        <v>429399</v>
      </c>
      <c r="K66" s="6">
        <f t="shared" si="2"/>
        <v>0</v>
      </c>
      <c r="M66" s="372"/>
    </row>
    <row r="67" spans="1:13">
      <c r="A67" s="213" t="s">
        <v>316</v>
      </c>
      <c r="B67" s="214" t="s">
        <v>317</v>
      </c>
      <c r="C67" s="24">
        <v>493</v>
      </c>
      <c r="D67" s="6"/>
      <c r="E67" s="6">
        <f t="shared" si="0"/>
        <v>493</v>
      </c>
      <c r="F67" s="220"/>
      <c r="G67" s="6">
        <v>0</v>
      </c>
      <c r="H67" s="6">
        <v>0</v>
      </c>
      <c r="I67" s="6">
        <f>'3 Grants'!$G67+'3 Grants'!$H67</f>
        <v>0</v>
      </c>
      <c r="J67" s="6">
        <f t="shared" si="6"/>
        <v>493</v>
      </c>
      <c r="K67" s="6">
        <f t="shared" si="2"/>
        <v>0</v>
      </c>
      <c r="M67" s="372"/>
    </row>
    <row r="68" spans="1:13">
      <c r="A68" s="213" t="s">
        <v>318</v>
      </c>
      <c r="B68" s="214" t="s">
        <v>319</v>
      </c>
      <c r="C68" s="24">
        <v>26303</v>
      </c>
      <c r="D68" s="6"/>
      <c r="E68" s="6">
        <f t="shared" si="0"/>
        <v>26303</v>
      </c>
      <c r="F68" s="220"/>
      <c r="G68" s="6">
        <v>0</v>
      </c>
      <c r="H68" s="6">
        <v>0</v>
      </c>
      <c r="I68" s="6">
        <f>'3 Grants'!$G68+'3 Grants'!$H68</f>
        <v>0</v>
      </c>
      <c r="J68" s="6">
        <f t="shared" si="6"/>
        <v>26303</v>
      </c>
      <c r="K68" s="6">
        <f t="shared" si="2"/>
        <v>0</v>
      </c>
      <c r="M68" s="372"/>
    </row>
    <row r="69" spans="1:13">
      <c r="A69" s="213" t="s">
        <v>320</v>
      </c>
      <c r="B69" s="214" t="s">
        <v>321</v>
      </c>
      <c r="C69" s="24">
        <v>13584</v>
      </c>
      <c r="D69" s="6"/>
      <c r="E69" s="6">
        <f t="shared" si="0"/>
        <v>13584</v>
      </c>
      <c r="F69" s="220"/>
      <c r="G69" s="6">
        <v>149.6</v>
      </c>
      <c r="H69" s="6">
        <v>0</v>
      </c>
      <c r="I69" s="6">
        <f>'3 Grants'!$G69+'3 Grants'!$H69</f>
        <v>149.6</v>
      </c>
      <c r="J69" s="6">
        <f t="shared" si="6"/>
        <v>13584</v>
      </c>
      <c r="K69" s="6">
        <f t="shared" si="2"/>
        <v>0</v>
      </c>
      <c r="M69" s="372"/>
    </row>
    <row r="70" spans="1:13">
      <c r="A70" s="213" t="s">
        <v>322</v>
      </c>
      <c r="B70" s="214" t="s">
        <v>323</v>
      </c>
      <c r="C70" s="24">
        <v>2704</v>
      </c>
      <c r="D70" s="6"/>
      <c r="E70" s="6">
        <f t="shared" si="0"/>
        <v>2704</v>
      </c>
      <c r="F70" s="220"/>
      <c r="G70" s="6">
        <v>0</v>
      </c>
      <c r="H70" s="6">
        <v>0</v>
      </c>
      <c r="I70" s="6">
        <f>'3 Grants'!$G70+'3 Grants'!$H70</f>
        <v>0</v>
      </c>
      <c r="J70" s="6">
        <v>0</v>
      </c>
      <c r="K70" s="6">
        <f t="shared" si="2"/>
        <v>2704</v>
      </c>
      <c r="M70" s="372"/>
    </row>
    <row r="71" spans="1:13">
      <c r="A71" s="213" t="s">
        <v>324</v>
      </c>
      <c r="B71" s="214" t="s">
        <v>325</v>
      </c>
      <c r="C71" s="24">
        <v>40000</v>
      </c>
      <c r="D71" s="6"/>
      <c r="E71" s="6">
        <f t="shared" si="0"/>
        <v>40000</v>
      </c>
      <c r="F71" s="220"/>
      <c r="G71" s="6">
        <v>40000</v>
      </c>
      <c r="H71" s="6">
        <v>0</v>
      </c>
      <c r="I71" s="6">
        <f>'3 Grants'!$G71+'3 Grants'!$H71</f>
        <v>40000</v>
      </c>
      <c r="J71" s="6">
        <f t="shared" ref="J71:J80" si="7">E71</f>
        <v>40000</v>
      </c>
      <c r="K71" s="6">
        <f t="shared" si="2"/>
        <v>0</v>
      </c>
      <c r="M71" s="372"/>
    </row>
    <row r="72" spans="1:13">
      <c r="A72" s="213" t="s">
        <v>326</v>
      </c>
      <c r="B72" s="214" t="s">
        <v>327</v>
      </c>
      <c r="C72" s="24">
        <v>48438</v>
      </c>
      <c r="D72" s="6"/>
      <c r="E72" s="6">
        <f>C72+D72</f>
        <v>48438</v>
      </c>
      <c r="F72" s="220"/>
      <c r="G72" s="6">
        <v>0</v>
      </c>
      <c r="H72" s="6">
        <v>0</v>
      </c>
      <c r="I72" s="6">
        <f>'3 Grants'!$G72+'3 Grants'!$H72</f>
        <v>0</v>
      </c>
      <c r="J72" s="6">
        <f t="shared" si="7"/>
        <v>48438</v>
      </c>
      <c r="K72" s="6">
        <f>E72-J72</f>
        <v>0</v>
      </c>
      <c r="M72" s="372"/>
    </row>
    <row r="73" spans="1:13">
      <c r="A73" s="213" t="s">
        <v>328</v>
      </c>
      <c r="B73" s="214" t="s">
        <v>110</v>
      </c>
      <c r="C73" s="24">
        <v>40000</v>
      </c>
      <c r="D73" s="6"/>
      <c r="E73" s="6">
        <f t="shared" si="0"/>
        <v>40000</v>
      </c>
      <c r="F73" s="220"/>
      <c r="G73" s="6">
        <v>0</v>
      </c>
      <c r="H73" s="6">
        <v>1940.23</v>
      </c>
      <c r="I73" s="6">
        <f>'3 Grants'!$G73+'3 Grants'!$H73</f>
        <v>1940.23</v>
      </c>
      <c r="J73" s="6">
        <f t="shared" si="7"/>
        <v>40000</v>
      </c>
      <c r="K73" s="6">
        <f t="shared" si="2"/>
        <v>0</v>
      </c>
      <c r="M73" s="372"/>
    </row>
    <row r="74" spans="1:13">
      <c r="A74" s="213" t="s">
        <v>329</v>
      </c>
      <c r="B74" s="214" t="s">
        <v>110</v>
      </c>
      <c r="C74" s="24">
        <v>35000</v>
      </c>
      <c r="D74" s="6"/>
      <c r="E74" s="6">
        <f t="shared" si="0"/>
        <v>35000</v>
      </c>
      <c r="F74" s="220"/>
      <c r="G74" s="6">
        <v>0</v>
      </c>
      <c r="H74" s="6">
        <v>3605.71</v>
      </c>
      <c r="I74" s="6">
        <f>'3 Grants'!$G74+'3 Grants'!$H74</f>
        <v>3605.71</v>
      </c>
      <c r="J74" s="6">
        <f t="shared" si="7"/>
        <v>35000</v>
      </c>
      <c r="K74" s="6">
        <f t="shared" si="2"/>
        <v>0</v>
      </c>
      <c r="M74" s="372"/>
    </row>
    <row r="75" spans="1:13" ht="16.5" customHeight="1">
      <c r="A75" s="213" t="s">
        <v>330</v>
      </c>
      <c r="B75" s="214" t="s">
        <v>331</v>
      </c>
      <c r="C75" s="24">
        <v>336804</v>
      </c>
      <c r="D75" s="6"/>
      <c r="E75" s="6">
        <f t="shared" si="0"/>
        <v>336804</v>
      </c>
      <c r="F75" s="220"/>
      <c r="G75" s="6">
        <v>6118.71</v>
      </c>
      <c r="H75" s="6">
        <v>330685.31</v>
      </c>
      <c r="I75" s="6">
        <f>'3 Grants'!$G75+'3 Grants'!$H75</f>
        <v>336804.02</v>
      </c>
      <c r="J75" s="6">
        <f t="shared" si="7"/>
        <v>336804</v>
      </c>
      <c r="K75" s="6">
        <f t="shared" si="2"/>
        <v>0</v>
      </c>
      <c r="M75" s="372"/>
    </row>
    <row r="76" spans="1:13" ht="29.25" customHeight="1">
      <c r="A76" s="213" t="s">
        <v>332</v>
      </c>
      <c r="B76" s="247" t="s">
        <v>333</v>
      </c>
      <c r="C76" s="24">
        <v>970000</v>
      </c>
      <c r="D76" s="6"/>
      <c r="E76" s="6">
        <f t="shared" ref="E76:E107" si="8">C76+D76</f>
        <v>970000</v>
      </c>
      <c r="F76" s="220"/>
      <c r="G76" s="6">
        <v>0</v>
      </c>
      <c r="H76" s="6">
        <v>36266.04</v>
      </c>
      <c r="I76" s="6">
        <f>'3 Grants'!$G76+'3 Grants'!$H76</f>
        <v>36266.04</v>
      </c>
      <c r="J76" s="6">
        <f t="shared" si="7"/>
        <v>970000</v>
      </c>
      <c r="K76" s="6">
        <f>E76-J76</f>
        <v>0</v>
      </c>
      <c r="M76" s="372"/>
    </row>
    <row r="77" spans="1:13" ht="49.5" customHeight="1">
      <c r="A77" s="213" t="s">
        <v>334</v>
      </c>
      <c r="B77" s="247" t="s">
        <v>335</v>
      </c>
      <c r="C77" s="24">
        <v>126433</v>
      </c>
      <c r="D77" s="6"/>
      <c r="E77" s="6">
        <f t="shared" si="8"/>
        <v>126433</v>
      </c>
      <c r="F77" s="220"/>
      <c r="G77" s="6">
        <v>4040.25</v>
      </c>
      <c r="H77" s="6">
        <v>34138</v>
      </c>
      <c r="I77" s="6">
        <f>'3 Grants'!$G77+'3 Grants'!$H77</f>
        <v>38178.25</v>
      </c>
      <c r="J77" s="6">
        <f t="shared" si="7"/>
        <v>126433</v>
      </c>
      <c r="K77" s="6">
        <f t="shared" ref="K77:K126" si="9">E77-J77</f>
        <v>0</v>
      </c>
      <c r="M77" s="372"/>
    </row>
    <row r="78" spans="1:13">
      <c r="A78" s="213" t="s">
        <v>336</v>
      </c>
      <c r="B78" s="214" t="s">
        <v>337</v>
      </c>
      <c r="C78" s="24">
        <v>594753</v>
      </c>
      <c r="D78" s="6"/>
      <c r="E78" s="6">
        <f t="shared" si="8"/>
        <v>594753</v>
      </c>
      <c r="F78" s="220"/>
      <c r="G78" s="6">
        <v>5050</v>
      </c>
      <c r="H78" s="6">
        <v>59639.82</v>
      </c>
      <c r="I78" s="6">
        <f>'3 Grants'!$G78+'3 Grants'!$H78</f>
        <v>64689.82</v>
      </c>
      <c r="J78" s="6">
        <f t="shared" si="7"/>
        <v>594753</v>
      </c>
      <c r="K78" s="6">
        <f t="shared" si="9"/>
        <v>0</v>
      </c>
      <c r="M78" s="370" t="s">
        <v>338</v>
      </c>
    </row>
    <row r="79" spans="1:13">
      <c r="A79" s="213" t="s">
        <v>339</v>
      </c>
      <c r="B79" s="214" t="s">
        <v>340</v>
      </c>
      <c r="C79" s="24">
        <v>1991671</v>
      </c>
      <c r="D79" s="6"/>
      <c r="E79" s="6">
        <f t="shared" si="8"/>
        <v>1991671</v>
      </c>
      <c r="F79" s="71">
        <v>16.100000000000001</v>
      </c>
      <c r="G79" s="6">
        <v>90213.3</v>
      </c>
      <c r="H79" s="6">
        <v>323633.99</v>
      </c>
      <c r="I79" s="6">
        <f>'3 Grants'!$G79+'3 Grants'!$H79</f>
        <v>413847.29</v>
      </c>
      <c r="J79" s="6">
        <f t="shared" si="7"/>
        <v>1991671</v>
      </c>
      <c r="K79" s="6">
        <f t="shared" si="9"/>
        <v>0</v>
      </c>
      <c r="M79" s="370" t="s">
        <v>341</v>
      </c>
    </row>
    <row r="80" spans="1:13" ht="24" customHeight="1">
      <c r="A80" s="213" t="s">
        <v>342</v>
      </c>
      <c r="B80" s="247" t="s">
        <v>343</v>
      </c>
      <c r="C80" s="24">
        <v>57500</v>
      </c>
      <c r="D80" s="6"/>
      <c r="E80" s="6">
        <f t="shared" si="8"/>
        <v>57500</v>
      </c>
      <c r="F80" s="255"/>
      <c r="G80" s="6">
        <v>0</v>
      </c>
      <c r="H80" s="6">
        <v>0</v>
      </c>
      <c r="I80" s="6">
        <f>'3 Grants'!$G80+'3 Grants'!$H80</f>
        <v>0</v>
      </c>
      <c r="J80" s="6">
        <f t="shared" si="7"/>
        <v>57500</v>
      </c>
      <c r="K80" s="6">
        <f>E80-J80</f>
        <v>0</v>
      </c>
      <c r="M80" s="372"/>
    </row>
    <row r="81" spans="1:13">
      <c r="A81" s="213" t="s">
        <v>344</v>
      </c>
      <c r="B81" s="214" t="s">
        <v>345</v>
      </c>
      <c r="C81" s="24">
        <v>187975</v>
      </c>
      <c r="D81" s="6"/>
      <c r="E81" s="6">
        <f t="shared" si="8"/>
        <v>187975</v>
      </c>
      <c r="F81" s="220"/>
      <c r="G81" s="6">
        <v>4929.45</v>
      </c>
      <c r="H81" s="6">
        <v>25290.51</v>
      </c>
      <c r="I81" s="6">
        <f>'3 Grants'!$G81+'3 Grants'!$H81</f>
        <v>30219.96</v>
      </c>
      <c r="J81" s="6">
        <f t="shared" ref="J81:J125" si="10">E81</f>
        <v>187975</v>
      </c>
      <c r="K81" s="6">
        <f t="shared" si="9"/>
        <v>0</v>
      </c>
      <c r="M81" s="372"/>
    </row>
    <row r="82" spans="1:13">
      <c r="A82" s="213" t="s">
        <v>346</v>
      </c>
      <c r="B82" s="214" t="s">
        <v>345</v>
      </c>
      <c r="C82" s="24">
        <v>319372</v>
      </c>
      <c r="D82" s="6"/>
      <c r="E82" s="6">
        <f t="shared" si="8"/>
        <v>319372</v>
      </c>
      <c r="F82" s="220"/>
      <c r="G82" s="6">
        <v>0</v>
      </c>
      <c r="H82" s="6">
        <v>0</v>
      </c>
      <c r="I82" s="6">
        <f>'3 Grants'!$G82+'3 Grants'!$H82</f>
        <v>0</v>
      </c>
      <c r="J82" s="6">
        <f t="shared" si="10"/>
        <v>319372</v>
      </c>
      <c r="K82" s="6">
        <f>E82-J82</f>
        <v>0</v>
      </c>
      <c r="M82" s="372"/>
    </row>
    <row r="83" spans="1:13">
      <c r="A83" s="213" t="s">
        <v>347</v>
      </c>
      <c r="B83" s="214" t="s">
        <v>348</v>
      </c>
      <c r="C83" s="24">
        <v>15427</v>
      </c>
      <c r="D83" s="6"/>
      <c r="E83" s="6">
        <f t="shared" si="8"/>
        <v>15427</v>
      </c>
      <c r="F83" s="220"/>
      <c r="G83" s="6">
        <v>0</v>
      </c>
      <c r="H83" s="6">
        <v>15427</v>
      </c>
      <c r="I83" s="6">
        <f>'3 Grants'!$G83+'3 Grants'!$H83</f>
        <v>15427</v>
      </c>
      <c r="J83" s="6">
        <f t="shared" si="10"/>
        <v>15427</v>
      </c>
      <c r="K83" s="6">
        <f t="shared" si="9"/>
        <v>0</v>
      </c>
      <c r="M83" s="372"/>
    </row>
    <row r="84" spans="1:13">
      <c r="A84" s="213" t="s">
        <v>349</v>
      </c>
      <c r="B84" s="214" t="s">
        <v>350</v>
      </c>
      <c r="C84" s="24">
        <v>200000</v>
      </c>
      <c r="D84" s="6"/>
      <c r="E84" s="6">
        <f t="shared" si="8"/>
        <v>200000</v>
      </c>
      <c r="F84" s="220"/>
      <c r="G84" s="6">
        <v>180515.04</v>
      </c>
      <c r="H84" s="6">
        <v>9484.9599999999991</v>
      </c>
      <c r="I84" s="6">
        <f>'3 Grants'!$G84+'3 Grants'!$H84</f>
        <v>190000</v>
      </c>
      <c r="J84" s="6">
        <f>E84</f>
        <v>200000</v>
      </c>
      <c r="K84" s="6">
        <f>E84-J84</f>
        <v>0</v>
      </c>
      <c r="M84" s="372"/>
    </row>
    <row r="85" spans="1:13">
      <c r="A85" s="213" t="s">
        <v>351</v>
      </c>
      <c r="B85" s="214" t="s">
        <v>350</v>
      </c>
      <c r="C85" s="24">
        <v>24917</v>
      </c>
      <c r="D85" s="6"/>
      <c r="E85" s="6">
        <f t="shared" si="8"/>
        <v>24917</v>
      </c>
      <c r="F85" s="220"/>
      <c r="G85" s="6">
        <v>0</v>
      </c>
      <c r="H85" s="6">
        <v>24917</v>
      </c>
      <c r="I85" s="6">
        <f>'3 Grants'!$G85+'3 Grants'!$H85</f>
        <v>24917</v>
      </c>
      <c r="J85" s="6">
        <f t="shared" si="10"/>
        <v>24917</v>
      </c>
      <c r="K85" s="6">
        <f t="shared" si="9"/>
        <v>0</v>
      </c>
      <c r="M85" s="372"/>
    </row>
    <row r="86" spans="1:13">
      <c r="A86" s="213" t="s">
        <v>352</v>
      </c>
      <c r="B86" s="214" t="s">
        <v>350</v>
      </c>
      <c r="C86" s="24">
        <v>200000</v>
      </c>
      <c r="D86" s="6"/>
      <c r="E86" s="6">
        <f t="shared" si="8"/>
        <v>200000</v>
      </c>
      <c r="F86" s="220"/>
      <c r="G86" s="6">
        <v>181184.07</v>
      </c>
      <c r="H86" s="6">
        <v>8742.93</v>
      </c>
      <c r="I86" s="6">
        <f>'3 Grants'!$G86+'3 Grants'!$H86</f>
        <v>189927</v>
      </c>
      <c r="J86" s="6">
        <f>E86</f>
        <v>200000</v>
      </c>
      <c r="K86" s="6">
        <f>E86-J86</f>
        <v>0</v>
      </c>
      <c r="M86" s="372"/>
    </row>
    <row r="87" spans="1:13" s="215" customFormat="1">
      <c r="A87" s="213" t="s">
        <v>353</v>
      </c>
      <c r="B87" s="214" t="s">
        <v>348</v>
      </c>
      <c r="C87" s="24">
        <v>8412</v>
      </c>
      <c r="D87" s="6"/>
      <c r="E87" s="6">
        <f t="shared" si="8"/>
        <v>8412</v>
      </c>
      <c r="F87" s="220"/>
      <c r="G87" s="6">
        <v>0</v>
      </c>
      <c r="H87" s="6">
        <v>8412</v>
      </c>
      <c r="I87" s="6">
        <f>'3 Grants'!$G87+'3 Grants'!$H87</f>
        <v>8412</v>
      </c>
      <c r="J87" s="6">
        <f t="shared" si="10"/>
        <v>8412</v>
      </c>
      <c r="K87" s="6">
        <f t="shared" si="9"/>
        <v>0</v>
      </c>
      <c r="M87" s="374"/>
    </row>
    <row r="88" spans="1:13" s="215" customFormat="1">
      <c r="A88" s="213" t="s">
        <v>354</v>
      </c>
      <c r="B88" s="214" t="s">
        <v>350</v>
      </c>
      <c r="C88" s="24">
        <v>923</v>
      </c>
      <c r="D88" s="6"/>
      <c r="E88" s="6">
        <f t="shared" si="8"/>
        <v>923</v>
      </c>
      <c r="F88" s="220"/>
      <c r="G88" s="6">
        <v>0</v>
      </c>
      <c r="H88" s="6">
        <v>923</v>
      </c>
      <c r="I88" s="6">
        <f>'3 Grants'!$G88+'3 Grants'!$H88</f>
        <v>923</v>
      </c>
      <c r="J88" s="6">
        <f t="shared" si="10"/>
        <v>923</v>
      </c>
      <c r="K88" s="6">
        <f t="shared" si="9"/>
        <v>0</v>
      </c>
      <c r="M88" s="374"/>
    </row>
    <row r="89" spans="1:13" s="215" customFormat="1">
      <c r="A89" s="213" t="s">
        <v>355</v>
      </c>
      <c r="B89" s="214" t="s">
        <v>350</v>
      </c>
      <c r="C89" s="24">
        <v>100000</v>
      </c>
      <c r="D89" s="6"/>
      <c r="E89" s="6">
        <f t="shared" si="8"/>
        <v>100000</v>
      </c>
      <c r="F89" s="220"/>
      <c r="G89" s="6">
        <v>88962.04</v>
      </c>
      <c r="H89" s="6">
        <v>2037.96</v>
      </c>
      <c r="I89" s="6">
        <f>'3 Grants'!$G89+'3 Grants'!$H89</f>
        <v>91000</v>
      </c>
      <c r="J89" s="6">
        <f>E89</f>
        <v>100000</v>
      </c>
      <c r="K89" s="6">
        <f>E89-J89</f>
        <v>0</v>
      </c>
      <c r="M89" s="374"/>
    </row>
    <row r="90" spans="1:13" s="215" customFormat="1">
      <c r="A90" s="213" t="s">
        <v>356</v>
      </c>
      <c r="B90" s="214" t="s">
        <v>357</v>
      </c>
      <c r="C90" s="24">
        <v>55172</v>
      </c>
      <c r="D90" s="6"/>
      <c r="E90" s="6">
        <f t="shared" si="8"/>
        <v>55172</v>
      </c>
      <c r="F90" s="220">
        <v>4</v>
      </c>
      <c r="G90" s="6">
        <v>0</v>
      </c>
      <c r="H90" s="6">
        <v>0</v>
      </c>
      <c r="I90" s="6">
        <f>'3 Grants'!$G90+'3 Grants'!$H90</f>
        <v>0</v>
      </c>
      <c r="J90" s="6">
        <f t="shared" si="10"/>
        <v>55172</v>
      </c>
      <c r="K90" s="6">
        <f t="shared" si="9"/>
        <v>0</v>
      </c>
      <c r="M90" s="370" t="s">
        <v>358</v>
      </c>
    </row>
    <row r="91" spans="1:13" s="215" customFormat="1">
      <c r="A91" s="213" t="s">
        <v>359</v>
      </c>
      <c r="B91" s="214" t="s">
        <v>360</v>
      </c>
      <c r="C91" s="24">
        <v>432859</v>
      </c>
      <c r="D91" s="6"/>
      <c r="E91" s="6">
        <f t="shared" si="8"/>
        <v>432859</v>
      </c>
      <c r="F91" s="220"/>
      <c r="G91" s="6">
        <v>0</v>
      </c>
      <c r="H91" s="6">
        <v>74057.429999999993</v>
      </c>
      <c r="I91" s="6">
        <f>'3 Grants'!$G91+'3 Grants'!$H91</f>
        <v>74057.429999999993</v>
      </c>
      <c r="J91" s="6">
        <f t="shared" si="10"/>
        <v>432859</v>
      </c>
      <c r="K91" s="6">
        <f>E91-J91</f>
        <v>0</v>
      </c>
      <c r="M91" s="370" t="s">
        <v>361</v>
      </c>
    </row>
    <row r="92" spans="1:13" s="215" customFormat="1">
      <c r="A92" s="213" t="s">
        <v>362</v>
      </c>
      <c r="B92" s="214" t="s">
        <v>363</v>
      </c>
      <c r="C92" s="24">
        <v>44866</v>
      </c>
      <c r="D92" s="6"/>
      <c r="E92" s="6">
        <f t="shared" si="8"/>
        <v>44866</v>
      </c>
      <c r="F92" s="220"/>
      <c r="G92" s="6">
        <v>0</v>
      </c>
      <c r="H92" s="6">
        <v>5667.42</v>
      </c>
      <c r="I92" s="6">
        <f>'3 Grants'!$G92+'3 Grants'!$H92</f>
        <v>5667.42</v>
      </c>
      <c r="J92" s="6">
        <f>E92</f>
        <v>44866</v>
      </c>
      <c r="K92" s="6">
        <f>E92-J92</f>
        <v>0</v>
      </c>
      <c r="M92" s="374"/>
    </row>
    <row r="93" spans="1:13" s="215" customFormat="1">
      <c r="A93" s="213" t="s">
        <v>364</v>
      </c>
      <c r="B93" s="214" t="s">
        <v>363</v>
      </c>
      <c r="C93" s="24">
        <v>162698</v>
      </c>
      <c r="D93" s="6"/>
      <c r="E93" s="6">
        <f t="shared" si="8"/>
        <v>162698</v>
      </c>
      <c r="F93" s="220"/>
      <c r="G93" s="6">
        <v>0</v>
      </c>
      <c r="H93" s="6">
        <v>0</v>
      </c>
      <c r="I93" s="6">
        <f>'3 Grants'!$G93+'3 Grants'!$H93</f>
        <v>0</v>
      </c>
      <c r="J93" s="6">
        <f>E93</f>
        <v>162698</v>
      </c>
      <c r="K93" s="6">
        <f>E93-J93</f>
        <v>0</v>
      </c>
      <c r="M93" s="374"/>
    </row>
    <row r="94" spans="1:13" s="215" customFormat="1">
      <c r="A94" s="213" t="s">
        <v>365</v>
      </c>
      <c r="B94" s="214" t="s">
        <v>366</v>
      </c>
      <c r="C94" s="24">
        <v>732031</v>
      </c>
      <c r="D94" s="6"/>
      <c r="E94" s="6">
        <f t="shared" si="8"/>
        <v>732031</v>
      </c>
      <c r="F94" s="55">
        <v>0</v>
      </c>
      <c r="G94" s="6">
        <v>3000</v>
      </c>
      <c r="H94" s="6">
        <v>2060.14</v>
      </c>
      <c r="I94" s="6">
        <f>'3 Grants'!$G94+'3 Grants'!$H94</f>
        <v>5060.1399999999994</v>
      </c>
      <c r="J94" s="6">
        <f t="shared" si="10"/>
        <v>732031</v>
      </c>
      <c r="K94" s="6">
        <f t="shared" si="9"/>
        <v>0</v>
      </c>
      <c r="M94" s="370" t="s">
        <v>367</v>
      </c>
    </row>
    <row r="95" spans="1:13" s="215" customFormat="1">
      <c r="A95" s="213" t="s">
        <v>368</v>
      </c>
      <c r="B95" s="214" t="s">
        <v>369</v>
      </c>
      <c r="C95" s="24">
        <v>4993173</v>
      </c>
      <c r="D95" s="6"/>
      <c r="E95" s="6">
        <f t="shared" si="8"/>
        <v>4993173</v>
      </c>
      <c r="F95" s="55">
        <v>99.25</v>
      </c>
      <c r="G95" s="6">
        <v>81198.649999999994</v>
      </c>
      <c r="H95" s="6">
        <v>1027496.49</v>
      </c>
      <c r="I95" s="6">
        <f>'3 Grants'!$G95+'3 Grants'!$H95</f>
        <v>1108695.1399999999</v>
      </c>
      <c r="J95" s="6">
        <f t="shared" si="10"/>
        <v>4993173</v>
      </c>
      <c r="K95" s="6">
        <f>E95-J95</f>
        <v>0</v>
      </c>
      <c r="M95" s="370" t="s">
        <v>370</v>
      </c>
    </row>
    <row r="96" spans="1:13" s="215" customFormat="1">
      <c r="A96" s="213" t="s">
        <v>371</v>
      </c>
      <c r="B96" s="214" t="s">
        <v>372</v>
      </c>
      <c r="C96" s="24">
        <v>157284</v>
      </c>
      <c r="D96" s="6"/>
      <c r="E96" s="6">
        <f t="shared" si="8"/>
        <v>157284</v>
      </c>
      <c r="F96" s="220">
        <v>2</v>
      </c>
      <c r="G96" s="6">
        <v>0</v>
      </c>
      <c r="H96" s="6">
        <v>27947.3</v>
      </c>
      <c r="I96" s="6">
        <f>'3 Grants'!$G96+'3 Grants'!$H96</f>
        <v>27947.3</v>
      </c>
      <c r="J96" s="6">
        <f>E96</f>
        <v>157284</v>
      </c>
      <c r="K96" s="6">
        <f>E96-J96</f>
        <v>0</v>
      </c>
      <c r="M96" s="374"/>
    </row>
    <row r="97" spans="1:15" s="215" customFormat="1">
      <c r="A97" s="295" t="s">
        <v>373</v>
      </c>
      <c r="B97" s="214" t="s">
        <v>374</v>
      </c>
      <c r="C97" s="24">
        <v>553500</v>
      </c>
      <c r="D97" s="6"/>
      <c r="E97" s="6">
        <f t="shared" si="8"/>
        <v>553500</v>
      </c>
      <c r="F97" s="220"/>
      <c r="G97" s="6">
        <v>0</v>
      </c>
      <c r="H97" s="6">
        <v>40474.230000000003</v>
      </c>
      <c r="I97" s="6">
        <f>'3 Grants'!$G97+'3 Grants'!$H97</f>
        <v>40474.230000000003</v>
      </c>
      <c r="J97" s="6">
        <f t="shared" si="10"/>
        <v>553500</v>
      </c>
      <c r="K97" s="6">
        <f t="shared" si="9"/>
        <v>0</v>
      </c>
      <c r="M97" s="374"/>
    </row>
    <row r="98" spans="1:15" s="215" customFormat="1">
      <c r="A98" s="213" t="s">
        <v>375</v>
      </c>
      <c r="B98" s="214" t="s">
        <v>376</v>
      </c>
      <c r="C98" s="24">
        <v>76749</v>
      </c>
      <c r="D98" s="6"/>
      <c r="E98" s="6">
        <f t="shared" si="8"/>
        <v>76749</v>
      </c>
      <c r="F98" s="220"/>
      <c r="G98" s="6">
        <v>0</v>
      </c>
      <c r="H98" s="6">
        <v>76749</v>
      </c>
      <c r="I98" s="6">
        <f>'3 Grants'!$G98+'3 Grants'!$H98</f>
        <v>76749</v>
      </c>
      <c r="J98" s="6">
        <f t="shared" si="10"/>
        <v>76749</v>
      </c>
      <c r="K98" s="6">
        <f t="shared" si="9"/>
        <v>0</v>
      </c>
      <c r="M98" s="374"/>
    </row>
    <row r="99" spans="1:15" s="215" customFormat="1">
      <c r="A99" s="213" t="s">
        <v>377</v>
      </c>
      <c r="B99" s="214" t="s">
        <v>378</v>
      </c>
      <c r="C99" s="24">
        <v>690753</v>
      </c>
      <c r="D99" s="6"/>
      <c r="E99" s="6">
        <f t="shared" si="8"/>
        <v>690753</v>
      </c>
      <c r="F99" s="220"/>
      <c r="G99" s="6">
        <v>0</v>
      </c>
      <c r="H99" s="6">
        <v>0</v>
      </c>
      <c r="I99" s="6">
        <f>'3 Grants'!$G99+'3 Grants'!$H99</f>
        <v>0</v>
      </c>
      <c r="J99" s="6">
        <f t="shared" si="10"/>
        <v>690753</v>
      </c>
      <c r="K99" s="6">
        <f t="shared" si="9"/>
        <v>0</v>
      </c>
      <c r="M99" s="374"/>
    </row>
    <row r="100" spans="1:15" s="215" customFormat="1">
      <c r="A100" s="213" t="s">
        <v>379</v>
      </c>
      <c r="B100" s="214" t="s">
        <v>380</v>
      </c>
      <c r="C100" s="24">
        <v>134851</v>
      </c>
      <c r="D100" s="6"/>
      <c r="E100" s="6">
        <f t="shared" si="8"/>
        <v>134851</v>
      </c>
      <c r="F100" s="220"/>
      <c r="G100" s="6">
        <v>38986.61</v>
      </c>
      <c r="H100" s="6">
        <v>0</v>
      </c>
      <c r="I100" s="6">
        <f>'3 Grants'!$G100+'3 Grants'!$H100</f>
        <v>38986.61</v>
      </c>
      <c r="J100" s="6">
        <f t="shared" si="10"/>
        <v>134851</v>
      </c>
      <c r="K100" s="6">
        <f t="shared" si="9"/>
        <v>0</v>
      </c>
      <c r="M100" s="374"/>
    </row>
    <row r="101" spans="1:15" s="215" customFormat="1">
      <c r="A101" s="213" t="s">
        <v>381</v>
      </c>
      <c r="B101" s="214" t="s">
        <v>382</v>
      </c>
      <c r="C101" s="24">
        <v>16434</v>
      </c>
      <c r="D101" s="6"/>
      <c r="E101" s="6">
        <f t="shared" si="8"/>
        <v>16434</v>
      </c>
      <c r="F101" s="216">
        <v>1.5</v>
      </c>
      <c r="G101" s="6">
        <v>8394.66</v>
      </c>
      <c r="H101" s="6">
        <v>8039</v>
      </c>
      <c r="I101" s="6">
        <f>'3 Grants'!$G101+'3 Grants'!$H101</f>
        <v>16433.66</v>
      </c>
      <c r="J101" s="6">
        <f t="shared" si="10"/>
        <v>16434</v>
      </c>
      <c r="K101" s="6">
        <f t="shared" si="9"/>
        <v>0</v>
      </c>
      <c r="M101" s="374"/>
    </row>
    <row r="102" spans="1:15" s="215" customFormat="1">
      <c r="A102" s="213" t="s">
        <v>383</v>
      </c>
      <c r="B102" s="214" t="s">
        <v>384</v>
      </c>
      <c r="C102" s="24">
        <v>175000</v>
      </c>
      <c r="D102" s="6"/>
      <c r="E102" s="6">
        <f t="shared" si="8"/>
        <v>175000</v>
      </c>
      <c r="F102" s="220"/>
      <c r="G102" s="6">
        <v>928.99</v>
      </c>
      <c r="H102" s="6">
        <v>34140.54</v>
      </c>
      <c r="I102" s="6">
        <f>'3 Grants'!$G102+'3 Grants'!$H102</f>
        <v>35069.53</v>
      </c>
      <c r="J102" s="6">
        <f t="shared" si="10"/>
        <v>175000</v>
      </c>
      <c r="K102" s="6">
        <f>E102-J102</f>
        <v>0</v>
      </c>
      <c r="M102" s="374"/>
    </row>
    <row r="103" spans="1:15" s="215" customFormat="1">
      <c r="A103" s="213" t="s">
        <v>385</v>
      </c>
      <c r="B103" s="214" t="s">
        <v>386</v>
      </c>
      <c r="C103" s="24">
        <v>58152</v>
      </c>
      <c r="D103" s="6">
        <v>-34705</v>
      </c>
      <c r="E103" s="6">
        <f t="shared" si="8"/>
        <v>23447</v>
      </c>
      <c r="F103" s="55"/>
      <c r="G103" s="6">
        <v>0</v>
      </c>
      <c r="H103" s="6">
        <v>23446.95</v>
      </c>
      <c r="I103" s="6">
        <f>'3 Grants'!$G103+'3 Grants'!$H103</f>
        <v>23446.95</v>
      </c>
      <c r="J103" s="6">
        <f t="shared" si="10"/>
        <v>23447</v>
      </c>
      <c r="K103" s="6">
        <f t="shared" si="9"/>
        <v>0</v>
      </c>
      <c r="M103" s="374"/>
    </row>
    <row r="104" spans="1:15" s="215" customFormat="1">
      <c r="A104" s="213" t="s">
        <v>387</v>
      </c>
      <c r="B104" s="214" t="s">
        <v>386</v>
      </c>
      <c r="C104" s="24">
        <v>48331</v>
      </c>
      <c r="D104" s="6"/>
      <c r="E104" s="6">
        <f t="shared" si="8"/>
        <v>48331</v>
      </c>
      <c r="F104" s="220"/>
      <c r="G104" s="6">
        <v>2000</v>
      </c>
      <c r="H104" s="6">
        <v>46331</v>
      </c>
      <c r="I104" s="6">
        <f>'3 Grants'!$G104+'3 Grants'!$H104</f>
        <v>48331</v>
      </c>
      <c r="J104" s="6">
        <f t="shared" si="10"/>
        <v>48331</v>
      </c>
      <c r="K104" s="6">
        <f t="shared" si="9"/>
        <v>0</v>
      </c>
      <c r="M104" s="374"/>
    </row>
    <row r="105" spans="1:15" s="215" customFormat="1">
      <c r="A105" s="213" t="s">
        <v>388</v>
      </c>
      <c r="B105" s="214" t="s">
        <v>389</v>
      </c>
      <c r="C105" s="24">
        <v>262020</v>
      </c>
      <c r="D105" s="6"/>
      <c r="E105" s="6">
        <f t="shared" si="8"/>
        <v>262020</v>
      </c>
      <c r="F105" s="220">
        <v>3</v>
      </c>
      <c r="G105" s="6">
        <v>0</v>
      </c>
      <c r="H105" s="6">
        <v>4924</v>
      </c>
      <c r="I105" s="6">
        <f>'3 Grants'!$G105+'3 Grants'!$H105</f>
        <v>4924</v>
      </c>
      <c r="J105" s="6">
        <f t="shared" si="10"/>
        <v>262020</v>
      </c>
      <c r="K105" s="6">
        <f>E105-J105</f>
        <v>0</v>
      </c>
      <c r="M105" s="374"/>
    </row>
    <row r="106" spans="1:15">
      <c r="A106" s="213" t="s">
        <v>390</v>
      </c>
      <c r="B106" s="214" t="s">
        <v>391</v>
      </c>
      <c r="C106" s="24">
        <v>98753</v>
      </c>
      <c r="D106" s="6"/>
      <c r="E106" s="6">
        <f t="shared" si="8"/>
        <v>98753</v>
      </c>
      <c r="F106" s="220"/>
      <c r="G106" s="6">
        <v>0</v>
      </c>
      <c r="H106" s="6">
        <v>26977.67</v>
      </c>
      <c r="I106" s="6">
        <f>'3 Grants'!$G106+'3 Grants'!$H106</f>
        <v>26977.67</v>
      </c>
      <c r="J106" s="6">
        <f t="shared" si="10"/>
        <v>98753</v>
      </c>
      <c r="K106" s="6">
        <f>E106-J106</f>
        <v>0</v>
      </c>
      <c r="L106" s="215"/>
      <c r="M106" s="372"/>
    </row>
    <row r="107" spans="1:15" ht="65.25" customHeight="1">
      <c r="A107" s="213" t="s">
        <v>392</v>
      </c>
      <c r="B107" s="247" t="s">
        <v>393</v>
      </c>
      <c r="C107" s="24">
        <v>958027</v>
      </c>
      <c r="D107" s="6"/>
      <c r="E107" s="6">
        <f t="shared" si="8"/>
        <v>958027</v>
      </c>
      <c r="F107" s="220"/>
      <c r="G107" s="6">
        <v>498816</v>
      </c>
      <c r="H107" s="6">
        <v>25500</v>
      </c>
      <c r="I107" s="6">
        <f>'3 Grants'!$G107+'3 Grants'!$H107</f>
        <v>524316</v>
      </c>
      <c r="J107" s="6">
        <f t="shared" si="10"/>
        <v>958027</v>
      </c>
      <c r="K107" s="6">
        <f t="shared" si="9"/>
        <v>0</v>
      </c>
      <c r="L107" s="5"/>
      <c r="M107" s="372"/>
    </row>
    <row r="108" spans="1:15" ht="54.75" customHeight="1">
      <c r="A108" s="213" t="s">
        <v>394</v>
      </c>
      <c r="B108" s="247" t="s">
        <v>395</v>
      </c>
      <c r="C108" s="24">
        <v>498009.02</v>
      </c>
      <c r="D108" s="6"/>
      <c r="E108" s="6">
        <f t="shared" ref="E108:E139" si="11">C108+D108</f>
        <v>498009.02</v>
      </c>
      <c r="F108" s="220"/>
      <c r="G108" s="6">
        <v>0</v>
      </c>
      <c r="H108" s="6">
        <v>0</v>
      </c>
      <c r="I108" s="6">
        <f>'3 Grants'!$G108+'3 Grants'!$H108</f>
        <v>0</v>
      </c>
      <c r="J108" s="6">
        <f>E108</f>
        <v>498009.02</v>
      </c>
      <c r="K108" s="6">
        <f>E108-J108</f>
        <v>0</v>
      </c>
      <c r="L108" s="5"/>
      <c r="M108" s="372"/>
      <c r="O108" s="425"/>
    </row>
    <row r="109" spans="1:15" ht="53.25" customHeight="1">
      <c r="A109" s="213" t="s">
        <v>396</v>
      </c>
      <c r="B109" s="247" t="s">
        <v>397</v>
      </c>
      <c r="C109" s="24">
        <v>450413</v>
      </c>
      <c r="D109" s="6"/>
      <c r="E109" s="6">
        <f t="shared" si="11"/>
        <v>450413</v>
      </c>
      <c r="F109" s="220"/>
      <c r="G109" s="6">
        <v>23731.63</v>
      </c>
      <c r="H109" s="6">
        <v>89599.51</v>
      </c>
      <c r="I109" s="6">
        <f>'3 Grants'!$G109+'3 Grants'!$H109</f>
        <v>113331.14</v>
      </c>
      <c r="J109" s="6">
        <f t="shared" si="10"/>
        <v>450413</v>
      </c>
      <c r="K109" s="6">
        <f t="shared" si="9"/>
        <v>0</v>
      </c>
      <c r="L109" s="5"/>
      <c r="M109" s="372"/>
    </row>
    <row r="110" spans="1:15" ht="41.25" customHeight="1">
      <c r="A110" s="213" t="s">
        <v>398</v>
      </c>
      <c r="B110" s="247" t="s">
        <v>399</v>
      </c>
      <c r="C110" s="24">
        <v>0</v>
      </c>
      <c r="D110" s="6"/>
      <c r="E110" s="6">
        <f t="shared" si="11"/>
        <v>0</v>
      </c>
      <c r="F110" s="220"/>
      <c r="G110" s="6">
        <v>0</v>
      </c>
      <c r="H110" s="6">
        <v>0</v>
      </c>
      <c r="I110" s="6">
        <f>'3 Grants'!$G110+'3 Grants'!$H110</f>
        <v>0</v>
      </c>
      <c r="J110" s="6">
        <f>E110</f>
        <v>0</v>
      </c>
      <c r="K110" s="6">
        <f>E110-J110</f>
        <v>0</v>
      </c>
      <c r="L110" s="5"/>
      <c r="M110" s="372"/>
    </row>
    <row r="111" spans="1:15">
      <c r="A111" s="213" t="s">
        <v>400</v>
      </c>
      <c r="B111" s="214" t="s">
        <v>401</v>
      </c>
      <c r="C111" s="24">
        <v>98456</v>
      </c>
      <c r="D111" s="6"/>
      <c r="E111" s="6">
        <f t="shared" si="11"/>
        <v>98456</v>
      </c>
      <c r="F111" s="220"/>
      <c r="G111" s="6">
        <v>0</v>
      </c>
      <c r="H111" s="6">
        <v>30568</v>
      </c>
      <c r="I111" s="6">
        <f>'3 Grants'!$G111+'3 Grants'!$H111</f>
        <v>30568</v>
      </c>
      <c r="J111" s="6">
        <f t="shared" si="10"/>
        <v>98456</v>
      </c>
      <c r="K111" s="6">
        <f t="shared" si="9"/>
        <v>0</v>
      </c>
      <c r="L111" s="215"/>
      <c r="M111" s="372"/>
    </row>
    <row r="112" spans="1:15">
      <c r="A112" s="213" t="s">
        <v>402</v>
      </c>
      <c r="B112" s="214" t="s">
        <v>401</v>
      </c>
      <c r="C112" s="24">
        <v>73116</v>
      </c>
      <c r="D112" s="6"/>
      <c r="E112" s="6">
        <f t="shared" si="11"/>
        <v>73116</v>
      </c>
      <c r="F112" s="220"/>
      <c r="G112" s="6">
        <v>0</v>
      </c>
      <c r="H112" s="6">
        <v>0</v>
      </c>
      <c r="I112" s="6">
        <f>'3 Grants'!$G112+'3 Grants'!$H112</f>
        <v>0</v>
      </c>
      <c r="J112" s="6">
        <f t="shared" si="10"/>
        <v>73116</v>
      </c>
      <c r="K112" s="6">
        <f t="shared" si="9"/>
        <v>0</v>
      </c>
      <c r="L112" s="215"/>
      <c r="M112" s="372"/>
    </row>
    <row r="113" spans="1:13">
      <c r="A113" s="213" t="s">
        <v>403</v>
      </c>
      <c r="B113" s="214" t="s">
        <v>401</v>
      </c>
      <c r="C113" s="24">
        <v>105725</v>
      </c>
      <c r="D113" s="6"/>
      <c r="E113" s="6">
        <f t="shared" si="11"/>
        <v>105725</v>
      </c>
      <c r="F113" s="220"/>
      <c r="G113" s="6">
        <v>0</v>
      </c>
      <c r="H113" s="6">
        <v>0</v>
      </c>
      <c r="I113" s="6">
        <f>'3 Grants'!$G113+'3 Grants'!$H113</f>
        <v>0</v>
      </c>
      <c r="J113" s="6">
        <f t="shared" si="10"/>
        <v>105725</v>
      </c>
      <c r="K113" s="6">
        <f t="shared" si="9"/>
        <v>0</v>
      </c>
      <c r="L113" s="215"/>
      <c r="M113" s="372"/>
    </row>
    <row r="114" spans="1:13">
      <c r="A114" s="213" t="s">
        <v>404</v>
      </c>
      <c r="B114" s="214" t="s">
        <v>405</v>
      </c>
      <c r="C114" s="24">
        <v>0</v>
      </c>
      <c r="D114" s="6"/>
      <c r="E114" s="6">
        <f t="shared" si="11"/>
        <v>0</v>
      </c>
      <c r="F114" s="220"/>
      <c r="G114" s="6">
        <v>0</v>
      </c>
      <c r="H114" s="6">
        <v>0</v>
      </c>
      <c r="I114" s="6">
        <f>'3 Grants'!$G114+'3 Grants'!$H114</f>
        <v>0</v>
      </c>
      <c r="J114" s="6">
        <f t="shared" si="10"/>
        <v>0</v>
      </c>
      <c r="K114" s="6">
        <f>E114-J114</f>
        <v>0</v>
      </c>
      <c r="L114" s="215"/>
      <c r="M114" s="372"/>
    </row>
    <row r="115" spans="1:13">
      <c r="A115" s="213" t="s">
        <v>406</v>
      </c>
      <c r="B115" s="214" t="s">
        <v>407</v>
      </c>
      <c r="C115" s="24">
        <v>2500</v>
      </c>
      <c r="D115" s="6"/>
      <c r="E115" s="6">
        <f t="shared" si="11"/>
        <v>2500</v>
      </c>
      <c r="F115" s="220"/>
      <c r="G115" s="6">
        <v>0</v>
      </c>
      <c r="H115" s="6">
        <v>0</v>
      </c>
      <c r="I115" s="6">
        <f>'3 Grants'!$G115+'3 Grants'!$H115</f>
        <v>0</v>
      </c>
      <c r="J115" s="6">
        <f t="shared" si="10"/>
        <v>2500</v>
      </c>
      <c r="K115" s="6">
        <f t="shared" si="9"/>
        <v>0</v>
      </c>
      <c r="L115" s="215"/>
      <c r="M115" s="372"/>
    </row>
    <row r="116" spans="1:13">
      <c r="A116" s="213" t="s">
        <v>408</v>
      </c>
      <c r="B116" s="214" t="s">
        <v>409</v>
      </c>
      <c r="C116" s="24">
        <v>8800</v>
      </c>
      <c r="D116" s="6"/>
      <c r="E116" s="6">
        <f t="shared" si="11"/>
        <v>8800</v>
      </c>
      <c r="F116" s="220"/>
      <c r="G116" s="6">
        <v>0</v>
      </c>
      <c r="H116" s="6">
        <v>1826.1</v>
      </c>
      <c r="I116" s="6">
        <f>'3 Grants'!$G116+'3 Grants'!$H116</f>
        <v>1826.1</v>
      </c>
      <c r="J116" s="6">
        <f>E116</f>
        <v>8800</v>
      </c>
      <c r="K116" s="6">
        <f>E116-J116</f>
        <v>0</v>
      </c>
      <c r="L116" s="215"/>
      <c r="M116" s="372"/>
    </row>
    <row r="117" spans="1:13">
      <c r="A117" s="213" t="s">
        <v>410</v>
      </c>
      <c r="B117" s="214" t="s">
        <v>411</v>
      </c>
      <c r="C117" s="24">
        <v>3000</v>
      </c>
      <c r="D117" s="6"/>
      <c r="E117" s="6">
        <f t="shared" si="11"/>
        <v>3000</v>
      </c>
      <c r="F117" s="216"/>
      <c r="G117" s="6">
        <v>0</v>
      </c>
      <c r="H117" s="6">
        <v>600</v>
      </c>
      <c r="I117" s="6">
        <f>'3 Grants'!$G117+'3 Grants'!$H117</f>
        <v>600</v>
      </c>
      <c r="J117" s="6">
        <f t="shared" si="10"/>
        <v>3000</v>
      </c>
      <c r="K117" s="6">
        <f t="shared" si="9"/>
        <v>0</v>
      </c>
      <c r="L117" s="215"/>
      <c r="M117" s="372"/>
    </row>
    <row r="118" spans="1:13">
      <c r="A118" s="213" t="s">
        <v>412</v>
      </c>
      <c r="B118" s="214" t="s">
        <v>413</v>
      </c>
      <c r="C118" s="24">
        <v>8000</v>
      </c>
      <c r="D118" s="6"/>
      <c r="E118" s="6">
        <f t="shared" si="11"/>
        <v>8000</v>
      </c>
      <c r="F118" s="220"/>
      <c r="G118" s="6">
        <v>0</v>
      </c>
      <c r="H118" s="6">
        <v>2102.4899999999998</v>
      </c>
      <c r="I118" s="6">
        <f>'3 Grants'!$G118+'3 Grants'!$H118</f>
        <v>2102.4899999999998</v>
      </c>
      <c r="J118" s="6">
        <f t="shared" si="10"/>
        <v>8000</v>
      </c>
      <c r="K118" s="6">
        <f t="shared" si="9"/>
        <v>0</v>
      </c>
      <c r="L118" s="215"/>
      <c r="M118" s="372"/>
    </row>
    <row r="119" spans="1:13">
      <c r="A119" s="213" t="s">
        <v>414</v>
      </c>
      <c r="B119" s="214" t="s">
        <v>413</v>
      </c>
      <c r="C119" s="24">
        <v>70000</v>
      </c>
      <c r="D119" s="6"/>
      <c r="E119" s="6">
        <f t="shared" si="11"/>
        <v>70000</v>
      </c>
      <c r="F119" s="220"/>
      <c r="G119" s="6">
        <v>0</v>
      </c>
      <c r="H119" s="6">
        <v>0</v>
      </c>
      <c r="I119" s="6">
        <f>'3 Grants'!$G119+'3 Grants'!$H119</f>
        <v>0</v>
      </c>
      <c r="J119" s="6">
        <f>E119</f>
        <v>70000</v>
      </c>
      <c r="K119" s="6">
        <f>E119-J119</f>
        <v>0</v>
      </c>
      <c r="L119" s="215"/>
      <c r="M119" s="372"/>
    </row>
    <row r="120" spans="1:13">
      <c r="A120" s="213" t="s">
        <v>415</v>
      </c>
      <c r="B120" s="214" t="s">
        <v>416</v>
      </c>
      <c r="C120" s="24">
        <v>111000</v>
      </c>
      <c r="D120" s="6"/>
      <c r="E120" s="6">
        <f t="shared" si="11"/>
        <v>111000</v>
      </c>
      <c r="F120" s="220"/>
      <c r="G120" s="6">
        <v>0</v>
      </c>
      <c r="H120" s="6">
        <v>19054.95</v>
      </c>
      <c r="I120" s="6">
        <f>'3 Grants'!$G120+'3 Grants'!$H120</f>
        <v>19054.95</v>
      </c>
      <c r="J120" s="6">
        <f t="shared" si="10"/>
        <v>111000</v>
      </c>
      <c r="K120" s="6">
        <f t="shared" si="9"/>
        <v>0</v>
      </c>
      <c r="M120" s="372"/>
    </row>
    <row r="121" spans="1:13">
      <c r="A121" s="213" t="s">
        <v>417</v>
      </c>
      <c r="B121" s="214" t="s">
        <v>418</v>
      </c>
      <c r="C121" s="24">
        <v>500</v>
      </c>
      <c r="D121" s="6"/>
      <c r="E121" s="6">
        <f t="shared" si="11"/>
        <v>500</v>
      </c>
      <c r="F121" s="220"/>
      <c r="G121" s="6">
        <v>0</v>
      </c>
      <c r="H121" s="6">
        <v>0</v>
      </c>
      <c r="I121" s="6">
        <f>'3 Grants'!$G121+'3 Grants'!$H121</f>
        <v>0</v>
      </c>
      <c r="J121" s="6">
        <f t="shared" si="10"/>
        <v>500</v>
      </c>
      <c r="K121" s="6">
        <f t="shared" si="9"/>
        <v>0</v>
      </c>
      <c r="M121" s="372"/>
    </row>
    <row r="122" spans="1:13">
      <c r="A122" s="213" t="s">
        <v>419</v>
      </c>
      <c r="B122" s="214" t="s">
        <v>420</v>
      </c>
      <c r="C122" s="24">
        <v>3100</v>
      </c>
      <c r="D122" s="6"/>
      <c r="E122" s="6">
        <f t="shared" si="11"/>
        <v>3100</v>
      </c>
      <c r="F122" s="220"/>
      <c r="G122" s="6">
        <v>0</v>
      </c>
      <c r="H122" s="6">
        <v>0</v>
      </c>
      <c r="I122" s="6">
        <f>'3 Grants'!$G122+'3 Grants'!$H122</f>
        <v>0</v>
      </c>
      <c r="J122" s="6">
        <f>E122</f>
        <v>3100</v>
      </c>
      <c r="K122" s="6">
        <f>E122-J122</f>
        <v>0</v>
      </c>
      <c r="M122" s="372"/>
    </row>
    <row r="123" spans="1:13" ht="27" customHeight="1">
      <c r="A123" s="213" t="s">
        <v>421</v>
      </c>
      <c r="B123" s="72" t="s">
        <v>422</v>
      </c>
      <c r="C123" s="24">
        <v>96001</v>
      </c>
      <c r="D123" s="6"/>
      <c r="E123" s="6">
        <f t="shared" si="11"/>
        <v>96001</v>
      </c>
      <c r="F123" s="220"/>
      <c r="G123" s="6">
        <v>0</v>
      </c>
      <c r="H123" s="6">
        <v>10628.59</v>
      </c>
      <c r="I123" s="6">
        <f>'3 Grants'!$G123+'3 Grants'!$H123</f>
        <v>10628.59</v>
      </c>
      <c r="J123" s="6">
        <f t="shared" si="10"/>
        <v>96001</v>
      </c>
      <c r="K123" s="6">
        <f t="shared" si="9"/>
        <v>0</v>
      </c>
      <c r="M123" s="372"/>
    </row>
    <row r="124" spans="1:13">
      <c r="A124" s="213" t="s">
        <v>423</v>
      </c>
      <c r="B124" s="214" t="s">
        <v>424</v>
      </c>
      <c r="C124" s="24">
        <v>217901</v>
      </c>
      <c r="D124" s="6"/>
      <c r="E124" s="6">
        <f t="shared" si="11"/>
        <v>217901</v>
      </c>
      <c r="F124" s="55">
        <v>1.5</v>
      </c>
      <c r="G124" s="6">
        <v>0</v>
      </c>
      <c r="H124" s="6">
        <v>9368</v>
      </c>
      <c r="I124" s="6">
        <f>'3 Grants'!$G124+'3 Grants'!$H124</f>
        <v>9368</v>
      </c>
      <c r="J124" s="6">
        <f t="shared" si="10"/>
        <v>217901</v>
      </c>
      <c r="K124" s="6">
        <f t="shared" si="9"/>
        <v>0</v>
      </c>
      <c r="M124" s="372"/>
    </row>
    <row r="125" spans="1:13" ht="15" customHeight="1">
      <c r="A125" s="213" t="s">
        <v>425</v>
      </c>
      <c r="B125" s="214" t="s">
        <v>426</v>
      </c>
      <c r="C125" s="24">
        <v>175000</v>
      </c>
      <c r="D125" s="6"/>
      <c r="E125" s="6">
        <f t="shared" si="11"/>
        <v>175000</v>
      </c>
      <c r="F125" s="220">
        <v>5</v>
      </c>
      <c r="G125" s="6">
        <v>0</v>
      </c>
      <c r="H125" s="6">
        <v>39531.31</v>
      </c>
      <c r="I125" s="6">
        <f>'3 Grants'!$G125+'3 Grants'!$H125</f>
        <v>39531.31</v>
      </c>
      <c r="J125" s="6">
        <f t="shared" si="10"/>
        <v>175000</v>
      </c>
      <c r="K125" s="6">
        <f t="shared" si="9"/>
        <v>0</v>
      </c>
      <c r="M125" s="372"/>
    </row>
    <row r="126" spans="1:13" ht="15" customHeight="1">
      <c r="A126" s="213" t="s">
        <v>427</v>
      </c>
      <c r="B126" s="214" t="s">
        <v>428</v>
      </c>
      <c r="C126" s="24">
        <v>9008</v>
      </c>
      <c r="D126" s="6"/>
      <c r="E126" s="6">
        <f t="shared" si="11"/>
        <v>9008</v>
      </c>
      <c r="F126" s="220"/>
      <c r="G126" s="6">
        <v>0</v>
      </c>
      <c r="H126" s="6">
        <v>1127.5</v>
      </c>
      <c r="I126" s="6">
        <f>'3 Grants'!$G126+'3 Grants'!$H126</f>
        <v>1127.5</v>
      </c>
      <c r="J126" s="6">
        <f>E126</f>
        <v>9008</v>
      </c>
      <c r="K126" s="6">
        <f t="shared" si="9"/>
        <v>0</v>
      </c>
      <c r="M126" s="372"/>
    </row>
    <row r="127" spans="1:13" ht="15" customHeight="1">
      <c r="A127" s="213" t="s">
        <v>429</v>
      </c>
      <c r="B127" s="214" t="s">
        <v>428</v>
      </c>
      <c r="C127" s="24">
        <v>0</v>
      </c>
      <c r="D127" s="6"/>
      <c r="E127" s="6">
        <f t="shared" si="11"/>
        <v>0</v>
      </c>
      <c r="F127" s="220"/>
      <c r="G127" s="6">
        <v>0</v>
      </c>
      <c r="H127" s="6">
        <v>0</v>
      </c>
      <c r="I127" s="6">
        <f>'3 Grants'!$G127+'3 Grants'!$H127</f>
        <v>0</v>
      </c>
      <c r="J127" s="6">
        <f>E127</f>
        <v>0</v>
      </c>
      <c r="K127" s="6">
        <f>E127-J127</f>
        <v>0</v>
      </c>
      <c r="M127" s="372"/>
    </row>
    <row r="128" spans="1:13">
      <c r="A128" s="213" t="s">
        <v>430</v>
      </c>
      <c r="B128" s="214" t="s">
        <v>431</v>
      </c>
      <c r="C128" s="24">
        <v>38868</v>
      </c>
      <c r="D128" s="6">
        <v>1911</v>
      </c>
      <c r="E128" s="6">
        <f t="shared" si="11"/>
        <v>40779</v>
      </c>
      <c r="F128" s="220"/>
      <c r="G128" s="6">
        <v>0</v>
      </c>
      <c r="H128" s="6">
        <v>0</v>
      </c>
      <c r="I128" s="6">
        <f>'3 Grants'!$G128+'3 Grants'!$H128</f>
        <v>0</v>
      </c>
      <c r="J128" s="6">
        <v>0</v>
      </c>
      <c r="K128" s="6">
        <f>E128-J128</f>
        <v>40779</v>
      </c>
      <c r="M128" s="372"/>
    </row>
    <row r="129" spans="1:13" ht="13.5" customHeight="1">
      <c r="A129" s="213"/>
      <c r="B129" s="214"/>
      <c r="C129" s="24"/>
      <c r="D129" s="6"/>
      <c r="E129" s="6"/>
      <c r="F129" s="6"/>
      <c r="G129" s="6"/>
      <c r="H129" s="6"/>
      <c r="I129" s="6"/>
      <c r="J129" s="6"/>
      <c r="K129" s="6"/>
      <c r="M129" s="372"/>
    </row>
    <row r="130" spans="1:13" ht="21.75" customHeight="1">
      <c r="A130" t="s">
        <v>432</v>
      </c>
      <c r="B130"/>
      <c r="C130" s="388">
        <f t="shared" ref="C130:K130" si="12">SUBTOTAL(109,C8:C129)</f>
        <v>86330318.019999996</v>
      </c>
      <c r="D130" s="388">
        <f t="shared" si="12"/>
        <v>942170</v>
      </c>
      <c r="E130" s="388">
        <f t="shared" si="12"/>
        <v>87272488.019999996</v>
      </c>
      <c r="F130" s="388">
        <f t="shared" si="12"/>
        <v>490.80000000000007</v>
      </c>
      <c r="G130" s="388">
        <f t="shared" si="12"/>
        <v>9279503.629999999</v>
      </c>
      <c r="H130" s="388">
        <f t="shared" si="12"/>
        <v>15677521.400000002</v>
      </c>
      <c r="I130" s="388">
        <f t="shared" si="12"/>
        <v>24957025.030000001</v>
      </c>
      <c r="J130" s="388">
        <f t="shared" si="12"/>
        <v>87229005.019999996</v>
      </c>
      <c r="K130" s="388">
        <f t="shared" si="12"/>
        <v>43483</v>
      </c>
    </row>
    <row r="131" spans="1:13" ht="15" customHeight="1">
      <c r="A131" s="332"/>
      <c r="B131" s="332"/>
      <c r="C131" s="333"/>
      <c r="D131" s="333"/>
      <c r="E131" s="333"/>
      <c r="F131" s="333"/>
      <c r="G131" s="333"/>
      <c r="H131" s="333"/>
      <c r="I131" s="333"/>
      <c r="J131" s="333"/>
      <c r="K131" s="334" t="s">
        <v>21</v>
      </c>
    </row>
    <row r="132" spans="1:13">
      <c r="A132" s="13" t="s">
        <v>433</v>
      </c>
      <c r="B132" s="39"/>
      <c r="C132" s="26"/>
      <c r="D132" s="26"/>
      <c r="E132" s="26"/>
      <c r="F132" s="26"/>
      <c r="G132" s="26"/>
      <c r="H132" s="26"/>
      <c r="I132" s="26"/>
      <c r="J132" s="26"/>
      <c r="K132" s="26"/>
    </row>
    <row r="133" spans="1:13" ht="9" customHeight="1"/>
    <row r="134" spans="1:13">
      <c r="A134" s="296">
        <v>14112</v>
      </c>
      <c r="B134" s="294" t="s">
        <v>374</v>
      </c>
    </row>
    <row r="135" spans="1:13">
      <c r="B135" s="1" t="s">
        <v>434</v>
      </c>
    </row>
    <row r="136" spans="1:13" ht="9.9499999999999993" customHeight="1"/>
    <row r="137" spans="1:13" ht="15" customHeight="1">
      <c r="A137" s="335" t="s">
        <v>21</v>
      </c>
      <c r="B137" s="39" t="s">
        <v>435</v>
      </c>
      <c r="C137" s="26"/>
      <c r="D137" s="26"/>
      <c r="E137" s="26"/>
      <c r="F137" s="26"/>
      <c r="G137" s="26"/>
      <c r="H137" s="26"/>
      <c r="I137" s="26"/>
      <c r="J137" s="26"/>
      <c r="K137" s="26"/>
    </row>
    <row r="138" spans="1:13" ht="30" hidden="1" customHeight="1">
      <c r="B138" s="464" t="s">
        <v>436</v>
      </c>
      <c r="C138" s="464"/>
      <c r="D138" s="464"/>
      <c r="E138" s="464"/>
      <c r="F138" s="464"/>
      <c r="G138" s="464"/>
      <c r="H138" s="464"/>
      <c r="I138" s="464"/>
      <c r="J138" s="464"/>
      <c r="K138" s="464"/>
    </row>
  </sheetData>
  <sheetProtection sheet="1" objects="1" scenarios="1" selectLockedCells="1" sort="0" autoFilter="0" selectUnlockedCells="1"/>
  <mergeCells count="1">
    <mergeCell ref="B138:K138"/>
  </mergeCells>
  <pageMargins left="0.3" right="0.3" top="0.65" bottom="0.6" header="0.3" footer="0.3"/>
  <pageSetup scale="94" orientation="landscape" r:id="rId1"/>
  <headerFooter>
    <oddHeader>&amp;R&amp;P</oddHeader>
    <oddFooter>&amp;R&amp;D</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sheetPr>
  <dimension ref="A1:L97"/>
  <sheetViews>
    <sheetView showGridLines="0" workbookViewId="0">
      <selection activeCell="I79" sqref="I79"/>
    </sheetView>
  </sheetViews>
  <sheetFormatPr defaultRowHeight="15"/>
  <cols>
    <col min="1" max="1" width="7.140625" style="27" customWidth="1"/>
    <col min="2" max="2" width="38.28515625" style="1" customWidth="1"/>
    <col min="3" max="3" width="8.85546875" style="256" customWidth="1"/>
    <col min="4" max="4" width="6.85546875" style="30" customWidth="1"/>
    <col min="5" max="5" width="7.85546875" style="30" customWidth="1"/>
    <col min="6" max="6" width="7.42578125" style="30" customWidth="1"/>
    <col min="7" max="7" width="50.140625" style="17" customWidth="1"/>
  </cols>
  <sheetData>
    <row r="1" spans="1:7" s="2" customFormat="1" ht="18.75">
      <c r="A1" s="2" t="s">
        <v>48</v>
      </c>
      <c r="B1" s="1"/>
      <c r="C1" s="67"/>
      <c r="D1" s="29"/>
      <c r="E1" s="29"/>
      <c r="F1" s="29"/>
      <c r="G1" s="28"/>
    </row>
    <row r="2" spans="1:7" s="2" customFormat="1" ht="19.5" thickBot="1">
      <c r="A2" s="2" t="s">
        <v>49</v>
      </c>
      <c r="B2" s="1"/>
      <c r="C2" s="67"/>
      <c r="D2" s="29"/>
      <c r="E2" s="29"/>
      <c r="F2" s="29"/>
      <c r="G2" s="28"/>
    </row>
    <row r="3" spans="1:7" ht="15.75" thickBot="1">
      <c r="A3"/>
      <c r="C3" s="68" t="s">
        <v>50</v>
      </c>
      <c r="D3" s="465" t="s">
        <v>51</v>
      </c>
      <c r="E3" s="465"/>
      <c r="F3" s="16">
        <v>2014</v>
      </c>
      <c r="G3" s="28"/>
    </row>
    <row r="4" spans="1:7" ht="9.9499999999999993" customHeight="1">
      <c r="A4"/>
      <c r="G4" s="28"/>
    </row>
    <row r="5" spans="1:7" s="2" customFormat="1" ht="18.75">
      <c r="A5" s="97" t="s">
        <v>437</v>
      </c>
      <c r="B5" s="384"/>
      <c r="C5" s="385"/>
      <c r="D5" s="386"/>
      <c r="E5" s="386"/>
      <c r="F5" s="386"/>
      <c r="G5" s="387"/>
    </row>
    <row r="6" spans="1:7" ht="9.9499999999999993" customHeight="1"/>
    <row r="7" spans="1:7" s="260" customFormat="1" ht="36.75" customHeight="1" thickBot="1">
      <c r="A7" s="257" t="s">
        <v>199</v>
      </c>
      <c r="B7" s="95" t="s">
        <v>200</v>
      </c>
      <c r="C7" s="383" t="s">
        <v>438</v>
      </c>
      <c r="D7" s="259" t="s">
        <v>439</v>
      </c>
      <c r="E7" s="259" t="s">
        <v>440</v>
      </c>
      <c r="F7" s="258" t="s">
        <v>441</v>
      </c>
      <c r="G7" s="96" t="s">
        <v>442</v>
      </c>
    </row>
    <row r="8" spans="1:7" ht="27.95" customHeight="1">
      <c r="A8" s="60" t="s">
        <v>203</v>
      </c>
      <c r="B8" s="61" t="s">
        <v>204</v>
      </c>
      <c r="C8" s="224">
        <v>42185</v>
      </c>
      <c r="D8" s="62" t="s">
        <v>443</v>
      </c>
      <c r="E8" s="62"/>
      <c r="F8" s="63"/>
      <c r="G8" s="64" t="s">
        <v>444</v>
      </c>
    </row>
    <row r="9" spans="1:7" ht="15" customHeight="1">
      <c r="A9" s="217" t="s">
        <v>205</v>
      </c>
      <c r="B9" s="218" t="s">
        <v>206</v>
      </c>
      <c r="C9" s="224">
        <v>42185</v>
      </c>
      <c r="D9" s="221" t="s">
        <v>443</v>
      </c>
      <c r="E9" s="221"/>
      <c r="F9" s="222"/>
      <c r="G9" s="59" t="s">
        <v>445</v>
      </c>
    </row>
    <row r="10" spans="1:7" ht="15" customHeight="1">
      <c r="A10" s="217" t="s">
        <v>207</v>
      </c>
      <c r="B10" s="218" t="s">
        <v>208</v>
      </c>
      <c r="C10" s="224">
        <v>42185</v>
      </c>
      <c r="D10" s="221" t="s">
        <v>443</v>
      </c>
      <c r="E10" s="221"/>
      <c r="F10" s="222"/>
      <c r="G10" s="59" t="s">
        <v>445</v>
      </c>
    </row>
    <row r="11" spans="1:7" ht="26.25" customHeight="1">
      <c r="A11" s="217" t="s">
        <v>209</v>
      </c>
      <c r="B11" s="218" t="s">
        <v>210</v>
      </c>
      <c r="C11" s="224">
        <v>42185</v>
      </c>
      <c r="D11" s="221" t="s">
        <v>443</v>
      </c>
      <c r="E11" s="221"/>
      <c r="F11" s="222"/>
      <c r="G11" s="59" t="s">
        <v>445</v>
      </c>
    </row>
    <row r="12" spans="1:7" ht="26.25" customHeight="1">
      <c r="A12" s="217" t="s">
        <v>211</v>
      </c>
      <c r="B12" s="218" t="s">
        <v>110</v>
      </c>
      <c r="C12" s="224">
        <v>42185</v>
      </c>
      <c r="D12" s="221" t="s">
        <v>443</v>
      </c>
      <c r="E12" s="221"/>
      <c r="F12" s="222"/>
      <c r="G12" s="58" t="s">
        <v>446</v>
      </c>
    </row>
    <row r="13" spans="1:7" ht="36.75">
      <c r="A13" s="217" t="s">
        <v>212</v>
      </c>
      <c r="B13" s="218" t="s">
        <v>213</v>
      </c>
      <c r="C13" s="224">
        <v>42185</v>
      </c>
      <c r="D13" s="221" t="s">
        <v>443</v>
      </c>
      <c r="E13" s="221"/>
      <c r="F13" s="222"/>
      <c r="G13" s="58" t="s">
        <v>447</v>
      </c>
    </row>
    <row r="14" spans="1:7" ht="15" customHeight="1">
      <c r="A14" s="217" t="s">
        <v>214</v>
      </c>
      <c r="B14" s="218" t="s">
        <v>448</v>
      </c>
      <c r="C14" s="224">
        <v>42185</v>
      </c>
      <c r="D14" s="221"/>
      <c r="E14" s="221"/>
      <c r="F14" s="222" t="s">
        <v>443</v>
      </c>
      <c r="G14" s="58" t="s">
        <v>449</v>
      </c>
    </row>
    <row r="15" spans="1:7" ht="27.95" customHeight="1">
      <c r="A15" s="217" t="s">
        <v>450</v>
      </c>
      <c r="B15" s="218" t="s">
        <v>451</v>
      </c>
      <c r="C15" s="224">
        <v>42185</v>
      </c>
      <c r="D15" s="221"/>
      <c r="E15" s="221"/>
      <c r="F15" s="222" t="s">
        <v>443</v>
      </c>
      <c r="G15" s="58" t="s">
        <v>452</v>
      </c>
    </row>
    <row r="16" spans="1:7" ht="27.95" customHeight="1">
      <c r="A16" s="217" t="s">
        <v>216</v>
      </c>
      <c r="B16" s="218" t="s">
        <v>217</v>
      </c>
      <c r="C16" s="224">
        <v>42185</v>
      </c>
      <c r="D16" s="221" t="s">
        <v>443</v>
      </c>
      <c r="E16" s="221"/>
      <c r="F16" s="222"/>
      <c r="G16" s="58" t="s">
        <v>453</v>
      </c>
    </row>
    <row r="17" spans="1:7" ht="36.75" customHeight="1">
      <c r="A17" s="217" t="s">
        <v>224</v>
      </c>
      <c r="B17" s="218" t="s">
        <v>454</v>
      </c>
      <c r="C17" s="224">
        <v>42185</v>
      </c>
      <c r="D17" s="221" t="s">
        <v>443</v>
      </c>
      <c r="E17" s="221"/>
      <c r="F17" s="222"/>
      <c r="G17" s="223" t="s">
        <v>455</v>
      </c>
    </row>
    <row r="18" spans="1:7" ht="26.25" customHeight="1">
      <c r="A18" s="217" t="s">
        <v>229</v>
      </c>
      <c r="B18" s="218" t="s">
        <v>230</v>
      </c>
      <c r="C18" s="224">
        <v>42185</v>
      </c>
      <c r="D18" s="221" t="s">
        <v>443</v>
      </c>
      <c r="E18" s="221"/>
      <c r="F18" s="222"/>
      <c r="G18" s="65" t="s">
        <v>456</v>
      </c>
    </row>
    <row r="19" spans="1:7" ht="27.75" customHeight="1">
      <c r="A19" s="217" t="s">
        <v>231</v>
      </c>
      <c r="B19" s="218" t="s">
        <v>232</v>
      </c>
      <c r="C19" s="224">
        <v>42185</v>
      </c>
      <c r="D19" s="221" t="s">
        <v>443</v>
      </c>
      <c r="E19" s="221"/>
      <c r="F19" s="222"/>
      <c r="G19" s="58" t="s">
        <v>457</v>
      </c>
    </row>
    <row r="20" spans="1:7" ht="27.95" customHeight="1">
      <c r="A20" s="217" t="s">
        <v>233</v>
      </c>
      <c r="B20" s="218" t="s">
        <v>234</v>
      </c>
      <c r="C20" s="224">
        <v>42185</v>
      </c>
      <c r="D20" s="221" t="s">
        <v>443</v>
      </c>
      <c r="E20" s="221"/>
      <c r="F20" s="222"/>
      <c r="G20" s="58" t="s">
        <v>458</v>
      </c>
    </row>
    <row r="21" spans="1:7" ht="27.95" customHeight="1">
      <c r="A21" s="217" t="s">
        <v>235</v>
      </c>
      <c r="B21" s="218" t="s">
        <v>236</v>
      </c>
      <c r="C21" s="224">
        <v>42185</v>
      </c>
      <c r="D21" s="221" t="s">
        <v>443</v>
      </c>
      <c r="E21" s="221"/>
      <c r="F21" s="222"/>
      <c r="G21" s="58" t="s">
        <v>459</v>
      </c>
    </row>
    <row r="22" spans="1:7" ht="27.95" customHeight="1">
      <c r="A22" s="217" t="s">
        <v>237</v>
      </c>
      <c r="B22" s="218" t="s">
        <v>238</v>
      </c>
      <c r="C22" s="224">
        <v>42185</v>
      </c>
      <c r="D22" s="221"/>
      <c r="E22" s="221"/>
      <c r="F22" s="222" t="s">
        <v>443</v>
      </c>
      <c r="G22" s="58" t="s">
        <v>460</v>
      </c>
    </row>
    <row r="23" spans="1:7" ht="36.75">
      <c r="A23" s="217" t="s">
        <v>239</v>
      </c>
      <c r="B23" s="218" t="s">
        <v>240</v>
      </c>
      <c r="C23" s="224">
        <v>42185</v>
      </c>
      <c r="D23" s="221" t="s">
        <v>443</v>
      </c>
      <c r="E23" s="221"/>
      <c r="F23" s="222"/>
      <c r="G23" s="58" t="s">
        <v>461</v>
      </c>
    </row>
    <row r="24" spans="1:7" ht="15" customHeight="1">
      <c r="A24" s="217" t="s">
        <v>241</v>
      </c>
      <c r="B24" s="218" t="s">
        <v>462</v>
      </c>
      <c r="C24" s="224">
        <v>41882</v>
      </c>
      <c r="D24" s="221"/>
      <c r="E24" s="221"/>
      <c r="F24" s="222" t="s">
        <v>443</v>
      </c>
      <c r="G24" s="58" t="s">
        <v>463</v>
      </c>
    </row>
    <row r="25" spans="1:7" ht="15" customHeight="1">
      <c r="A25" s="217" t="s">
        <v>243</v>
      </c>
      <c r="B25" s="218" t="s">
        <v>244</v>
      </c>
      <c r="C25" s="224">
        <v>41882</v>
      </c>
      <c r="D25" s="221"/>
      <c r="E25" s="221"/>
      <c r="F25" s="222" t="s">
        <v>443</v>
      </c>
      <c r="G25" s="57" t="s">
        <v>464</v>
      </c>
    </row>
    <row r="26" spans="1:7" ht="27.95" customHeight="1">
      <c r="A26" s="217" t="s">
        <v>247</v>
      </c>
      <c r="B26" s="218" t="s">
        <v>465</v>
      </c>
      <c r="C26" s="224">
        <v>42185</v>
      </c>
      <c r="D26" s="221" t="s">
        <v>443</v>
      </c>
      <c r="E26" s="221"/>
      <c r="F26" s="222"/>
      <c r="G26" s="58" t="s">
        <v>466</v>
      </c>
    </row>
    <row r="27" spans="1:7">
      <c r="A27" s="217" t="s">
        <v>249</v>
      </c>
      <c r="B27" s="218" t="s">
        <v>250</v>
      </c>
      <c r="C27" s="224">
        <v>42185</v>
      </c>
      <c r="D27" s="221" t="s">
        <v>443</v>
      </c>
      <c r="E27" s="221"/>
      <c r="F27" s="222"/>
      <c r="G27" s="58" t="s">
        <v>467</v>
      </c>
    </row>
    <row r="28" spans="1:7">
      <c r="A28" s="217" t="s">
        <v>251</v>
      </c>
      <c r="B28" s="218" t="s">
        <v>250</v>
      </c>
      <c r="C28" s="224">
        <v>42185</v>
      </c>
      <c r="D28" s="221" t="s">
        <v>443</v>
      </c>
      <c r="E28" s="221"/>
      <c r="F28" s="222"/>
      <c r="G28" s="58" t="s">
        <v>467</v>
      </c>
    </row>
    <row r="29" spans="1:7">
      <c r="A29" s="217" t="s">
        <v>252</v>
      </c>
      <c r="B29" s="218" t="s">
        <v>250</v>
      </c>
      <c r="C29" s="224">
        <v>42185</v>
      </c>
      <c r="D29" s="221" t="s">
        <v>443</v>
      </c>
      <c r="E29" s="221"/>
      <c r="F29" s="222"/>
      <c r="G29" s="58" t="s">
        <v>467</v>
      </c>
    </row>
    <row r="30" spans="1:7">
      <c r="A30" s="217" t="s">
        <v>254</v>
      </c>
      <c r="B30" s="218" t="s">
        <v>468</v>
      </c>
      <c r="C30" s="224">
        <v>42185</v>
      </c>
      <c r="D30" s="221" t="s">
        <v>443</v>
      </c>
      <c r="E30" s="221"/>
      <c r="F30" s="222"/>
      <c r="G30" s="59" t="s">
        <v>445</v>
      </c>
    </row>
    <row r="31" spans="1:7" ht="15" customHeight="1">
      <c r="A31" s="217" t="s">
        <v>256</v>
      </c>
      <c r="B31" s="218" t="s">
        <v>257</v>
      </c>
      <c r="C31" s="224">
        <v>42185</v>
      </c>
      <c r="D31" s="221" t="s">
        <v>443</v>
      </c>
      <c r="E31" s="221"/>
      <c r="F31" s="222"/>
      <c r="G31" s="59" t="s">
        <v>445</v>
      </c>
    </row>
    <row r="32" spans="1:7" ht="15" customHeight="1">
      <c r="A32" s="217" t="s">
        <v>258</v>
      </c>
      <c r="B32" s="218" t="s">
        <v>259</v>
      </c>
      <c r="C32" s="224">
        <v>42185</v>
      </c>
      <c r="D32" s="221" t="s">
        <v>443</v>
      </c>
      <c r="E32" s="221"/>
      <c r="F32" s="222"/>
      <c r="G32" s="58" t="s">
        <v>469</v>
      </c>
    </row>
    <row r="33" spans="1:12" ht="15" customHeight="1">
      <c r="A33" s="217" t="s">
        <v>260</v>
      </c>
      <c r="B33" s="218" t="s">
        <v>261</v>
      </c>
      <c r="C33" s="224">
        <v>42185</v>
      </c>
      <c r="D33" s="221" t="s">
        <v>443</v>
      </c>
      <c r="E33" s="221"/>
      <c r="F33" s="222"/>
      <c r="G33" s="57" t="s">
        <v>470</v>
      </c>
    </row>
    <row r="34" spans="1:12" ht="15" customHeight="1">
      <c r="A34" s="217" t="s">
        <v>263</v>
      </c>
      <c r="B34" s="218" t="s">
        <v>264</v>
      </c>
      <c r="C34" s="224">
        <v>42185</v>
      </c>
      <c r="D34" s="221" t="s">
        <v>443</v>
      </c>
      <c r="E34" s="221"/>
      <c r="F34" s="222"/>
      <c r="G34" s="57" t="s">
        <v>470</v>
      </c>
    </row>
    <row r="35" spans="1:12" ht="15" customHeight="1">
      <c r="A35" s="217" t="s">
        <v>266</v>
      </c>
      <c r="B35" s="218" t="s">
        <v>267</v>
      </c>
      <c r="C35" s="224">
        <v>42185</v>
      </c>
      <c r="D35" s="221" t="s">
        <v>443</v>
      </c>
      <c r="E35" s="221"/>
      <c r="F35" s="222"/>
      <c r="G35" s="57" t="s">
        <v>470</v>
      </c>
    </row>
    <row r="36" spans="1:12" ht="53.25" customHeight="1">
      <c r="A36" s="217" t="s">
        <v>271</v>
      </c>
      <c r="B36" s="38" t="s">
        <v>471</v>
      </c>
      <c r="C36" s="224">
        <v>42185</v>
      </c>
      <c r="D36" s="221"/>
      <c r="E36" s="221" t="s">
        <v>443</v>
      </c>
      <c r="F36" s="222"/>
      <c r="G36" s="223" t="s">
        <v>472</v>
      </c>
    </row>
    <row r="37" spans="1:12" ht="31.5" customHeight="1">
      <c r="A37" s="217" t="s">
        <v>273</v>
      </c>
      <c r="B37" s="218" t="s">
        <v>274</v>
      </c>
      <c r="C37" s="224">
        <v>42185</v>
      </c>
      <c r="D37" s="221" t="s">
        <v>443</v>
      </c>
      <c r="E37" s="221"/>
      <c r="F37" s="222"/>
      <c r="G37" s="223" t="s">
        <v>473</v>
      </c>
    </row>
    <row r="38" spans="1:12" ht="92.25" customHeight="1">
      <c r="A38" s="217" t="s">
        <v>275</v>
      </c>
      <c r="B38" s="218" t="s">
        <v>276</v>
      </c>
      <c r="C38" s="224">
        <v>42185</v>
      </c>
      <c r="D38" s="221" t="s">
        <v>443</v>
      </c>
      <c r="E38" s="221"/>
      <c r="F38" s="222"/>
      <c r="G38" s="58" t="s">
        <v>474</v>
      </c>
    </row>
    <row r="39" spans="1:12" ht="21" customHeight="1">
      <c r="A39" s="217" t="s">
        <v>277</v>
      </c>
      <c r="B39" s="218" t="s">
        <v>475</v>
      </c>
      <c r="C39" s="224"/>
      <c r="D39" s="221" t="s">
        <v>443</v>
      </c>
      <c r="E39" s="221"/>
      <c r="F39" s="222"/>
      <c r="G39" s="58" t="s">
        <v>476</v>
      </c>
    </row>
    <row r="40" spans="1:12" ht="66.75" customHeight="1">
      <c r="A40" s="217" t="s">
        <v>279</v>
      </c>
      <c r="B40" s="218" t="s">
        <v>280</v>
      </c>
      <c r="C40" s="224">
        <v>41820</v>
      </c>
      <c r="D40" s="221" t="s">
        <v>443</v>
      </c>
      <c r="E40" s="221"/>
      <c r="F40" s="222"/>
      <c r="G40" s="58" t="s">
        <v>477</v>
      </c>
    </row>
    <row r="41" spans="1:12" ht="15" customHeight="1">
      <c r="A41" s="217" t="s">
        <v>283</v>
      </c>
      <c r="B41" s="218" t="s">
        <v>478</v>
      </c>
      <c r="C41" s="224">
        <v>41820</v>
      </c>
      <c r="D41" s="221" t="s">
        <v>443</v>
      </c>
      <c r="E41" s="221"/>
      <c r="F41" s="222"/>
      <c r="G41" s="58" t="s">
        <v>479</v>
      </c>
    </row>
    <row r="42" spans="1:12" ht="28.5" customHeight="1">
      <c r="A42" s="217" t="s">
        <v>285</v>
      </c>
      <c r="B42" s="218" t="s">
        <v>286</v>
      </c>
      <c r="C42" s="224">
        <v>42185</v>
      </c>
      <c r="D42" s="221" t="s">
        <v>443</v>
      </c>
      <c r="E42" s="221"/>
      <c r="F42" s="222"/>
      <c r="G42" s="223" t="s">
        <v>480</v>
      </c>
    </row>
    <row r="43" spans="1:12" ht="15" customHeight="1">
      <c r="A43" s="217" t="s">
        <v>289</v>
      </c>
      <c r="B43" s="218" t="s">
        <v>481</v>
      </c>
      <c r="C43" s="224">
        <v>41820</v>
      </c>
      <c r="D43" s="221" t="s">
        <v>443</v>
      </c>
      <c r="E43" s="221"/>
      <c r="F43" s="222"/>
      <c r="G43" s="58" t="s">
        <v>482</v>
      </c>
    </row>
    <row r="44" spans="1:12" ht="57" customHeight="1">
      <c r="A44" s="217" t="s">
        <v>291</v>
      </c>
      <c r="B44" s="38" t="s">
        <v>292</v>
      </c>
      <c r="C44" s="224">
        <v>42185</v>
      </c>
      <c r="D44" s="221" t="s">
        <v>443</v>
      </c>
      <c r="E44" s="221"/>
      <c r="F44" s="222"/>
      <c r="G44" s="223" t="s">
        <v>483</v>
      </c>
    </row>
    <row r="45" spans="1:12" ht="52.5" customHeight="1">
      <c r="A45" s="217" t="s">
        <v>297</v>
      </c>
      <c r="B45" s="218" t="s">
        <v>484</v>
      </c>
      <c r="C45" s="224">
        <v>41820</v>
      </c>
      <c r="D45" s="221" t="s">
        <v>443</v>
      </c>
      <c r="E45" s="221"/>
      <c r="F45" s="222"/>
      <c r="G45" s="58" t="s">
        <v>485</v>
      </c>
      <c r="L45" s="243"/>
    </row>
    <row r="46" spans="1:12" ht="64.5" customHeight="1">
      <c r="A46" s="217" t="s">
        <v>299</v>
      </c>
      <c r="B46" s="218" t="s">
        <v>300</v>
      </c>
      <c r="C46" s="224">
        <v>42185</v>
      </c>
      <c r="D46" s="221" t="s">
        <v>443</v>
      </c>
      <c r="E46" s="221"/>
      <c r="F46" s="222"/>
      <c r="G46" s="58" t="s">
        <v>486</v>
      </c>
      <c r="L46" s="244"/>
    </row>
    <row r="47" spans="1:12" ht="26.25" customHeight="1">
      <c r="A47" s="217" t="s">
        <v>304</v>
      </c>
      <c r="B47" s="218" t="s">
        <v>305</v>
      </c>
      <c r="C47" s="224">
        <v>42185</v>
      </c>
      <c r="D47" s="221"/>
      <c r="E47" s="221" t="s">
        <v>443</v>
      </c>
      <c r="F47" s="222"/>
      <c r="G47" s="58" t="s">
        <v>487</v>
      </c>
      <c r="L47" s="245"/>
    </row>
    <row r="48" spans="1:12" ht="15" customHeight="1">
      <c r="A48" s="217" t="s">
        <v>309</v>
      </c>
      <c r="B48" s="218" t="s">
        <v>308</v>
      </c>
      <c r="C48" s="224">
        <v>42185</v>
      </c>
      <c r="D48" s="221"/>
      <c r="E48" s="221" t="s">
        <v>443</v>
      </c>
      <c r="F48" s="222"/>
      <c r="G48" s="58" t="s">
        <v>488</v>
      </c>
      <c r="L48" s="244"/>
    </row>
    <row r="49" spans="1:12" ht="24.75">
      <c r="A49" s="217" t="s">
        <v>314</v>
      </c>
      <c r="B49" s="218" t="s">
        <v>489</v>
      </c>
      <c r="C49" s="224">
        <v>42185</v>
      </c>
      <c r="D49" s="221"/>
      <c r="E49" s="221" t="s">
        <v>443</v>
      </c>
      <c r="F49" s="222"/>
      <c r="G49" s="223" t="s">
        <v>490</v>
      </c>
      <c r="L49" s="246"/>
    </row>
    <row r="50" spans="1:12">
      <c r="A50" s="217" t="s">
        <v>316</v>
      </c>
      <c r="B50" s="218" t="s">
        <v>491</v>
      </c>
      <c r="C50" s="224">
        <v>42185</v>
      </c>
      <c r="D50" s="221"/>
      <c r="E50" s="221"/>
      <c r="F50" s="222" t="s">
        <v>443</v>
      </c>
      <c r="G50" s="223" t="s">
        <v>492</v>
      </c>
    </row>
    <row r="51" spans="1:12">
      <c r="A51" s="217" t="s">
        <v>318</v>
      </c>
      <c r="B51" s="218" t="s">
        <v>319</v>
      </c>
      <c r="C51" s="224">
        <v>42185</v>
      </c>
      <c r="D51" s="221"/>
      <c r="E51" s="221"/>
      <c r="F51" s="222" t="s">
        <v>443</v>
      </c>
      <c r="G51" s="57" t="s">
        <v>492</v>
      </c>
    </row>
    <row r="52" spans="1:12">
      <c r="A52" s="217" t="s">
        <v>320</v>
      </c>
      <c r="B52" s="218" t="s">
        <v>493</v>
      </c>
      <c r="C52" s="224">
        <v>42185</v>
      </c>
      <c r="D52" s="221"/>
      <c r="E52" s="221"/>
      <c r="F52" s="222" t="s">
        <v>443</v>
      </c>
      <c r="G52" s="57" t="s">
        <v>492</v>
      </c>
    </row>
    <row r="53" spans="1:12">
      <c r="A53" s="217" t="s">
        <v>494</v>
      </c>
      <c r="B53" s="66" t="s">
        <v>495</v>
      </c>
      <c r="C53" s="224">
        <v>42185</v>
      </c>
      <c r="D53" s="221"/>
      <c r="E53" s="221"/>
      <c r="F53" s="222" t="s">
        <v>443</v>
      </c>
      <c r="G53" s="57" t="s">
        <v>492</v>
      </c>
    </row>
    <row r="54" spans="1:12" ht="15" customHeight="1">
      <c r="A54" s="217" t="s">
        <v>322</v>
      </c>
      <c r="B54" s="218" t="s">
        <v>323</v>
      </c>
      <c r="C54" s="224">
        <v>42185</v>
      </c>
      <c r="D54" s="221"/>
      <c r="E54" s="221"/>
      <c r="F54" s="222" t="s">
        <v>443</v>
      </c>
      <c r="G54" s="57" t="s">
        <v>492</v>
      </c>
    </row>
    <row r="55" spans="1:12" ht="29.25" customHeight="1">
      <c r="A55" s="217" t="s">
        <v>324</v>
      </c>
      <c r="B55" s="218" t="s">
        <v>325</v>
      </c>
      <c r="C55" s="224">
        <v>42185</v>
      </c>
      <c r="D55" s="221"/>
      <c r="E55" s="221" t="s">
        <v>443</v>
      </c>
      <c r="F55" s="222"/>
      <c r="G55" s="223" t="s">
        <v>496</v>
      </c>
    </row>
    <row r="56" spans="1:12">
      <c r="A56" s="217" t="s">
        <v>326</v>
      </c>
      <c r="B56" s="218" t="s">
        <v>327</v>
      </c>
      <c r="C56" s="224">
        <v>42185</v>
      </c>
      <c r="D56" s="221" t="s">
        <v>443</v>
      </c>
      <c r="E56" s="221"/>
      <c r="F56" s="222"/>
      <c r="G56" s="223" t="s">
        <v>497</v>
      </c>
    </row>
    <row r="57" spans="1:12" ht="27.95" customHeight="1">
      <c r="A57" s="217" t="s">
        <v>328</v>
      </c>
      <c r="B57" s="218" t="s">
        <v>110</v>
      </c>
      <c r="C57" s="224">
        <v>42185</v>
      </c>
      <c r="D57" s="221" t="s">
        <v>443</v>
      </c>
      <c r="E57" s="221"/>
      <c r="F57" s="222"/>
      <c r="G57" s="223" t="s">
        <v>498</v>
      </c>
    </row>
    <row r="58" spans="1:12" ht="27.95" customHeight="1">
      <c r="A58" s="217" t="s">
        <v>329</v>
      </c>
      <c r="B58" s="218" t="s">
        <v>110</v>
      </c>
      <c r="C58" s="224">
        <v>42185</v>
      </c>
      <c r="D58" s="221" t="s">
        <v>443</v>
      </c>
      <c r="E58" s="221"/>
      <c r="F58" s="222"/>
      <c r="G58" s="223" t="s">
        <v>498</v>
      </c>
    </row>
    <row r="59" spans="1:12" ht="54" customHeight="1">
      <c r="A59" s="217" t="s">
        <v>332</v>
      </c>
      <c r="B59" s="38" t="s">
        <v>499</v>
      </c>
      <c r="C59" s="224">
        <v>42185</v>
      </c>
      <c r="D59" s="221"/>
      <c r="E59" s="221"/>
      <c r="F59" s="222" t="s">
        <v>443</v>
      </c>
      <c r="G59" s="58" t="s">
        <v>500</v>
      </c>
    </row>
    <row r="60" spans="1:12" ht="51.75" customHeight="1">
      <c r="A60" s="217" t="s">
        <v>334</v>
      </c>
      <c r="B60" s="38" t="s">
        <v>501</v>
      </c>
      <c r="C60" s="224">
        <v>42185</v>
      </c>
      <c r="D60" s="221"/>
      <c r="E60" s="221"/>
      <c r="F60" s="222" t="s">
        <v>443</v>
      </c>
      <c r="G60" s="58" t="s">
        <v>502</v>
      </c>
    </row>
    <row r="61" spans="1:12" ht="29.25" customHeight="1">
      <c r="A61" s="217" t="s">
        <v>339</v>
      </c>
      <c r="B61" s="218" t="s">
        <v>503</v>
      </c>
      <c r="C61" s="224">
        <v>42185</v>
      </c>
      <c r="D61" s="221"/>
      <c r="E61" s="221" t="s">
        <v>443</v>
      </c>
      <c r="F61" s="222"/>
      <c r="G61" s="223" t="s">
        <v>504</v>
      </c>
    </row>
    <row r="62" spans="1:12" ht="29.25" customHeight="1">
      <c r="A62" s="217" t="s">
        <v>342</v>
      </c>
      <c r="B62" s="369" t="s">
        <v>343</v>
      </c>
      <c r="C62" s="224">
        <v>42185</v>
      </c>
      <c r="D62" s="221"/>
      <c r="E62" s="221"/>
      <c r="F62" s="222" t="s">
        <v>443</v>
      </c>
      <c r="G62" s="223" t="s">
        <v>505</v>
      </c>
    </row>
    <row r="63" spans="1:12">
      <c r="A63" s="217" t="s">
        <v>346</v>
      </c>
      <c r="B63" s="218" t="s">
        <v>345</v>
      </c>
      <c r="C63" s="224">
        <v>42185</v>
      </c>
      <c r="D63" s="221"/>
      <c r="E63" s="221" t="s">
        <v>443</v>
      </c>
      <c r="F63" s="222"/>
      <c r="G63" s="57" t="s">
        <v>506</v>
      </c>
    </row>
    <row r="64" spans="1:12">
      <c r="A64" s="217" t="s">
        <v>349</v>
      </c>
      <c r="B64" s="218" t="s">
        <v>350</v>
      </c>
      <c r="C64" s="224">
        <v>42185</v>
      </c>
      <c r="D64" s="221"/>
      <c r="E64" s="221" t="s">
        <v>443</v>
      </c>
      <c r="F64" s="222"/>
      <c r="G64" s="57" t="s">
        <v>467</v>
      </c>
    </row>
    <row r="65" spans="1:9">
      <c r="A65" s="217" t="s">
        <v>352</v>
      </c>
      <c r="B65" s="218" t="s">
        <v>350</v>
      </c>
      <c r="C65" s="224">
        <v>42185</v>
      </c>
      <c r="D65" s="221"/>
      <c r="E65" s="221" t="s">
        <v>443</v>
      </c>
      <c r="F65" s="222"/>
      <c r="G65" s="57" t="s">
        <v>467</v>
      </c>
    </row>
    <row r="66" spans="1:9" s="5" customFormat="1">
      <c r="A66" s="217" t="s">
        <v>507</v>
      </c>
      <c r="B66" s="218" t="s">
        <v>350</v>
      </c>
      <c r="C66" s="224">
        <v>42185</v>
      </c>
      <c r="D66" s="221"/>
      <c r="E66" s="221" t="s">
        <v>443</v>
      </c>
      <c r="F66" s="222"/>
      <c r="G66" s="57" t="s">
        <v>467</v>
      </c>
    </row>
    <row r="67" spans="1:9" s="5" customFormat="1" ht="15" customHeight="1">
      <c r="A67" s="217" t="s">
        <v>355</v>
      </c>
      <c r="B67" s="218" t="s">
        <v>350</v>
      </c>
      <c r="C67" s="224">
        <v>42185</v>
      </c>
      <c r="D67" s="221"/>
      <c r="E67" s="221" t="s">
        <v>443</v>
      </c>
      <c r="F67" s="222"/>
      <c r="G67" s="57" t="s">
        <v>467</v>
      </c>
    </row>
    <row r="68" spans="1:9" s="5" customFormat="1" ht="27.95" customHeight="1">
      <c r="A68" s="217" t="s">
        <v>359</v>
      </c>
      <c r="B68" s="218" t="s">
        <v>360</v>
      </c>
      <c r="C68" s="224">
        <v>42185</v>
      </c>
      <c r="D68" s="221"/>
      <c r="E68" s="221" t="s">
        <v>443</v>
      </c>
      <c r="F68" s="222"/>
      <c r="G68" s="223" t="s">
        <v>508</v>
      </c>
    </row>
    <row r="69" spans="1:9" s="5" customFormat="1" ht="27.95" customHeight="1">
      <c r="A69" s="217" t="s">
        <v>364</v>
      </c>
      <c r="B69" s="218" t="s">
        <v>509</v>
      </c>
      <c r="C69" s="224">
        <v>42185</v>
      </c>
      <c r="D69" s="221"/>
      <c r="E69" s="221" t="s">
        <v>443</v>
      </c>
      <c r="F69" s="222"/>
      <c r="G69" s="223" t="s">
        <v>510</v>
      </c>
    </row>
    <row r="70" spans="1:9" s="5" customFormat="1" ht="52.5" customHeight="1">
      <c r="A70" s="217" t="s">
        <v>368</v>
      </c>
      <c r="B70" s="218" t="s">
        <v>369</v>
      </c>
      <c r="C70" s="224">
        <v>41820</v>
      </c>
      <c r="D70" s="221"/>
      <c r="E70" s="221" t="s">
        <v>443</v>
      </c>
      <c r="F70" s="222"/>
      <c r="G70" s="223" t="s">
        <v>511</v>
      </c>
    </row>
    <row r="71" spans="1:9" s="5" customFormat="1">
      <c r="A71" s="217" t="s">
        <v>371</v>
      </c>
      <c r="B71" s="218" t="s">
        <v>372</v>
      </c>
      <c r="C71" s="224">
        <v>41820</v>
      </c>
      <c r="D71" s="221"/>
      <c r="E71" s="221" t="s">
        <v>443</v>
      </c>
      <c r="F71" s="222"/>
      <c r="G71" s="57" t="s">
        <v>512</v>
      </c>
    </row>
    <row r="72" spans="1:9" s="5" customFormat="1" ht="66" customHeight="1">
      <c r="A72" s="217" t="s">
        <v>513</v>
      </c>
      <c r="B72" s="218" t="s">
        <v>374</v>
      </c>
      <c r="C72" s="224">
        <v>42947</v>
      </c>
      <c r="D72" s="221" t="s">
        <v>443</v>
      </c>
      <c r="E72" s="221"/>
      <c r="F72" s="222"/>
      <c r="G72" s="223" t="s">
        <v>514</v>
      </c>
    </row>
    <row r="73" spans="1:9" s="5" customFormat="1">
      <c r="A73" s="217" t="s">
        <v>377</v>
      </c>
      <c r="B73" s="218" t="s">
        <v>378</v>
      </c>
      <c r="C73" s="224">
        <v>42185</v>
      </c>
      <c r="D73" s="221"/>
      <c r="E73" s="221" t="s">
        <v>443</v>
      </c>
      <c r="F73" s="222"/>
      <c r="G73" s="57" t="s">
        <v>515</v>
      </c>
    </row>
    <row r="74" spans="1:9" s="5" customFormat="1">
      <c r="A74" s="217" t="s">
        <v>379</v>
      </c>
      <c r="B74" s="218" t="s">
        <v>380</v>
      </c>
      <c r="C74" s="224">
        <v>42185</v>
      </c>
      <c r="D74" s="221" t="s">
        <v>443</v>
      </c>
      <c r="E74" s="221"/>
      <c r="F74" s="222"/>
      <c r="G74" s="57" t="s">
        <v>516</v>
      </c>
    </row>
    <row r="75" spans="1:9" s="5" customFormat="1" ht="15" customHeight="1">
      <c r="A75" s="217" t="s">
        <v>383</v>
      </c>
      <c r="B75" s="218" t="s">
        <v>517</v>
      </c>
      <c r="C75" s="224">
        <v>42185</v>
      </c>
      <c r="D75" s="221"/>
      <c r="E75" s="221" t="s">
        <v>443</v>
      </c>
      <c r="F75" s="222"/>
      <c r="G75" s="57" t="s">
        <v>518</v>
      </c>
    </row>
    <row r="76" spans="1:9" s="5" customFormat="1" ht="15" customHeight="1">
      <c r="A76" s="217" t="s">
        <v>519</v>
      </c>
      <c r="B76" s="218" t="s">
        <v>520</v>
      </c>
      <c r="C76" s="224">
        <v>42185</v>
      </c>
      <c r="D76" s="221"/>
      <c r="E76" s="221"/>
      <c r="F76" s="222" t="s">
        <v>443</v>
      </c>
      <c r="G76" s="57" t="s">
        <v>521</v>
      </c>
    </row>
    <row r="77" spans="1:9" ht="39.75" customHeight="1">
      <c r="A77" s="217" t="s">
        <v>388</v>
      </c>
      <c r="B77" s="218" t="s">
        <v>522</v>
      </c>
      <c r="C77" s="224">
        <v>41907</v>
      </c>
      <c r="D77" s="221"/>
      <c r="E77" s="221"/>
      <c r="F77" s="222" t="s">
        <v>443</v>
      </c>
      <c r="G77" s="223" t="s">
        <v>523</v>
      </c>
      <c r="H77" s="5"/>
    </row>
    <row r="78" spans="1:9" ht="15" customHeight="1">
      <c r="A78" s="217" t="s">
        <v>390</v>
      </c>
      <c r="B78" s="218" t="s">
        <v>391</v>
      </c>
      <c r="C78" s="224">
        <v>42185</v>
      </c>
      <c r="D78" s="221" t="s">
        <v>443</v>
      </c>
      <c r="E78" s="221"/>
      <c r="F78" s="222"/>
      <c r="G78" s="57" t="s">
        <v>524</v>
      </c>
      <c r="H78" s="5"/>
    </row>
    <row r="79" spans="1:9" ht="56.25" customHeight="1">
      <c r="A79" s="217" t="s">
        <v>392</v>
      </c>
      <c r="B79" s="38" t="s">
        <v>525</v>
      </c>
      <c r="C79" s="224">
        <v>42185</v>
      </c>
      <c r="D79" s="221" t="s">
        <v>443</v>
      </c>
      <c r="E79" s="221"/>
      <c r="F79" s="222"/>
      <c r="G79" s="223" t="s">
        <v>526</v>
      </c>
      <c r="H79" s="5"/>
    </row>
    <row r="80" spans="1:9" ht="63.75" customHeight="1">
      <c r="A80" s="217" t="s">
        <v>394</v>
      </c>
      <c r="B80" s="38" t="s">
        <v>527</v>
      </c>
      <c r="C80" s="224">
        <v>42185</v>
      </c>
      <c r="D80" s="221" t="s">
        <v>443</v>
      </c>
      <c r="E80" s="221"/>
      <c r="F80" s="222"/>
      <c r="G80" s="223" t="s">
        <v>528</v>
      </c>
      <c r="H80" s="5"/>
      <c r="I80" s="425"/>
    </row>
    <row r="81" spans="1:8" ht="57" customHeight="1">
      <c r="A81" s="217" t="s">
        <v>396</v>
      </c>
      <c r="B81" s="38" t="s">
        <v>529</v>
      </c>
      <c r="C81" s="224">
        <v>42004</v>
      </c>
      <c r="D81" s="221"/>
      <c r="E81" s="221" t="s">
        <v>443</v>
      </c>
      <c r="F81" s="222"/>
      <c r="G81" s="223" t="s">
        <v>530</v>
      </c>
      <c r="H81" s="5"/>
    </row>
    <row r="82" spans="1:8" ht="57" customHeight="1">
      <c r="A82" s="217" t="s">
        <v>398</v>
      </c>
      <c r="B82" s="38" t="s">
        <v>531</v>
      </c>
      <c r="C82" s="224">
        <v>42369</v>
      </c>
      <c r="D82" s="221"/>
      <c r="E82" s="221" t="s">
        <v>443</v>
      </c>
      <c r="F82" s="222"/>
      <c r="G82" s="223" t="s">
        <v>530</v>
      </c>
      <c r="H82" s="5"/>
    </row>
    <row r="83" spans="1:8" ht="63.75" customHeight="1">
      <c r="A83" s="217" t="s">
        <v>404</v>
      </c>
      <c r="B83" s="218" t="s">
        <v>532</v>
      </c>
      <c r="C83" s="224">
        <v>42185</v>
      </c>
      <c r="D83" s="221"/>
      <c r="E83" s="221" t="s">
        <v>443</v>
      </c>
      <c r="F83" s="222"/>
      <c r="G83" s="223" t="s">
        <v>533</v>
      </c>
      <c r="H83" s="5"/>
    </row>
    <row r="84" spans="1:8">
      <c r="A84" s="217" t="s">
        <v>534</v>
      </c>
      <c r="B84" s="218" t="s">
        <v>535</v>
      </c>
      <c r="C84" s="224">
        <v>42185</v>
      </c>
      <c r="D84" s="221"/>
      <c r="E84" s="221"/>
      <c r="F84" s="222" t="s">
        <v>443</v>
      </c>
      <c r="G84" s="57" t="s">
        <v>536</v>
      </c>
      <c r="H84" s="5"/>
    </row>
    <row r="85" spans="1:8">
      <c r="A85" s="217" t="s">
        <v>408</v>
      </c>
      <c r="B85" s="218" t="s">
        <v>537</v>
      </c>
      <c r="C85" s="224">
        <v>42185</v>
      </c>
      <c r="D85" s="221"/>
      <c r="E85" s="221"/>
      <c r="F85" s="222" t="s">
        <v>443</v>
      </c>
      <c r="G85" s="57" t="s">
        <v>538</v>
      </c>
      <c r="H85" s="5"/>
    </row>
    <row r="86" spans="1:8" ht="16.5" customHeight="1">
      <c r="A86" s="217" t="s">
        <v>539</v>
      </c>
      <c r="B86" s="218" t="s">
        <v>540</v>
      </c>
      <c r="C86" s="224">
        <v>42185</v>
      </c>
      <c r="D86" s="221"/>
      <c r="E86" s="221"/>
      <c r="F86" s="222" t="s">
        <v>443</v>
      </c>
      <c r="G86" s="223" t="s">
        <v>541</v>
      </c>
    </row>
    <row r="87" spans="1:8">
      <c r="A87" s="217" t="s">
        <v>410</v>
      </c>
      <c r="B87" s="218" t="s">
        <v>411</v>
      </c>
      <c r="C87" s="224">
        <v>42185</v>
      </c>
      <c r="D87" s="221"/>
      <c r="E87" s="221"/>
      <c r="F87" s="222" t="s">
        <v>443</v>
      </c>
      <c r="G87" s="223" t="s">
        <v>542</v>
      </c>
    </row>
    <row r="88" spans="1:8" ht="24.75">
      <c r="A88" s="217" t="s">
        <v>414</v>
      </c>
      <c r="B88" s="218" t="s">
        <v>543</v>
      </c>
      <c r="C88" s="224">
        <v>42185</v>
      </c>
      <c r="D88" s="221"/>
      <c r="E88" s="221"/>
      <c r="F88" s="222" t="s">
        <v>443</v>
      </c>
      <c r="G88" s="223" t="s">
        <v>544</v>
      </c>
    </row>
    <row r="89" spans="1:8" ht="27" customHeight="1">
      <c r="A89" s="217" t="s">
        <v>415</v>
      </c>
      <c r="B89" s="218" t="s">
        <v>416</v>
      </c>
      <c r="C89" s="224">
        <v>42185</v>
      </c>
      <c r="D89" s="221"/>
      <c r="E89" s="221"/>
      <c r="F89" s="222" t="s">
        <v>443</v>
      </c>
      <c r="G89" s="223" t="s">
        <v>545</v>
      </c>
    </row>
    <row r="90" spans="1:8" ht="24.75">
      <c r="A90" s="217" t="s">
        <v>417</v>
      </c>
      <c r="B90" s="218" t="s">
        <v>418</v>
      </c>
      <c r="C90" s="224">
        <v>42185</v>
      </c>
      <c r="D90" s="221"/>
      <c r="E90" s="221"/>
      <c r="F90" s="222" t="s">
        <v>443</v>
      </c>
      <c r="G90" s="223" t="s">
        <v>546</v>
      </c>
    </row>
    <row r="91" spans="1:8">
      <c r="A91" s="217" t="s">
        <v>419</v>
      </c>
      <c r="B91" s="218" t="s">
        <v>420</v>
      </c>
      <c r="C91" s="224">
        <v>42185</v>
      </c>
      <c r="D91" s="221"/>
      <c r="E91" s="221"/>
      <c r="F91" s="222" t="s">
        <v>443</v>
      </c>
      <c r="G91" s="223" t="s">
        <v>547</v>
      </c>
    </row>
    <row r="92" spans="1:8">
      <c r="A92" s="217" t="s">
        <v>548</v>
      </c>
      <c r="B92" s="218" t="s">
        <v>520</v>
      </c>
      <c r="C92" s="224">
        <v>42185</v>
      </c>
      <c r="D92" s="221"/>
      <c r="E92" s="221"/>
      <c r="F92" s="222" t="s">
        <v>443</v>
      </c>
      <c r="G92" s="223" t="s">
        <v>549</v>
      </c>
    </row>
    <row r="93" spans="1:8" ht="41.25" customHeight="1">
      <c r="A93" s="217" t="s">
        <v>550</v>
      </c>
      <c r="B93" s="218" t="s">
        <v>551</v>
      </c>
      <c r="C93" s="224">
        <v>41884</v>
      </c>
      <c r="D93" s="221"/>
      <c r="E93" s="221"/>
      <c r="F93" s="222" t="s">
        <v>443</v>
      </c>
      <c r="G93" s="223" t="s">
        <v>523</v>
      </c>
    </row>
    <row r="94" spans="1:8" ht="39" customHeight="1">
      <c r="A94" s="217" t="s">
        <v>425</v>
      </c>
      <c r="B94" s="218" t="s">
        <v>426</v>
      </c>
      <c r="C94" s="224">
        <v>42185</v>
      </c>
      <c r="D94" s="221"/>
      <c r="E94" s="221"/>
      <c r="F94" s="222" t="s">
        <v>443</v>
      </c>
      <c r="G94" s="223" t="s">
        <v>552</v>
      </c>
    </row>
    <row r="95" spans="1:8">
      <c r="A95" s="217" t="s">
        <v>429</v>
      </c>
      <c r="B95" s="218" t="s">
        <v>428</v>
      </c>
      <c r="C95" s="224">
        <v>42185</v>
      </c>
      <c r="D95" s="221"/>
      <c r="E95" s="221"/>
      <c r="F95" s="222" t="s">
        <v>443</v>
      </c>
      <c r="G95" s="223" t="s">
        <v>553</v>
      </c>
    </row>
    <row r="96" spans="1:8">
      <c r="A96" s="217" t="s">
        <v>430</v>
      </c>
      <c r="B96" s="218" t="s">
        <v>431</v>
      </c>
      <c r="C96" s="224">
        <v>42185</v>
      </c>
      <c r="D96" s="221"/>
      <c r="E96" s="221"/>
      <c r="F96" s="222" t="s">
        <v>443</v>
      </c>
      <c r="G96" s="57" t="s">
        <v>554</v>
      </c>
    </row>
    <row r="97" spans="1:7" ht="18.75" customHeight="1">
      <c r="A97" s="487" t="s">
        <v>432</v>
      </c>
      <c r="B97" s="488"/>
      <c r="C97" s="489">
        <f>SUBTOTAL(103,C8:C96)</f>
        <v>88</v>
      </c>
      <c r="D97" s="423">
        <f>SUBTOTAL(103,D8:D96)</f>
        <v>41</v>
      </c>
      <c r="E97" s="423">
        <f>SUBTOTAL(103,E8:E96)</f>
        <v>20</v>
      </c>
      <c r="F97" s="424">
        <f>SUBTOTAL(103,F8:F96)</f>
        <v>28</v>
      </c>
      <c r="G97" s="490"/>
    </row>
  </sheetData>
  <sheetProtection sheet="1" objects="1" scenarios="1" selectLockedCells="1" sort="0" autoFilter="0" selectUnlockedCells="1"/>
  <mergeCells count="1">
    <mergeCell ref="D3:E3"/>
  </mergeCells>
  <pageMargins left="0.5" right="0.45" top="0.65" bottom="0.6" header="0.3" footer="0.3"/>
  <pageSetup orientation="landscape" r:id="rId1"/>
  <headerFooter>
    <oddHeader>&amp;R&amp;P</oddHeader>
    <oddFooter>&amp;R&amp;D</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499984740745262"/>
  </sheetPr>
  <dimension ref="A1:BY55"/>
  <sheetViews>
    <sheetView showGridLines="0" workbookViewId="0">
      <pane xSplit="2" ySplit="9" topLeftCell="C10" activePane="bottomRight" state="frozen"/>
      <selection pane="bottomRight" activeCell="A6" sqref="A6:B6"/>
      <selection pane="bottomLeft" activeCell="A8" sqref="A8"/>
      <selection pane="topRight" activeCell="E1" sqref="E1"/>
    </sheetView>
  </sheetViews>
  <sheetFormatPr defaultRowHeight="15"/>
  <cols>
    <col min="1" max="1" width="7.85546875" style="27" customWidth="1"/>
    <col min="2" max="2" width="32" style="1" customWidth="1"/>
    <col min="3" max="3" width="4.140625" style="36" customWidth="1"/>
    <col min="4" max="4" width="3.5703125" style="33" customWidth="1"/>
    <col min="5" max="5" width="3.28515625" style="33" customWidth="1"/>
    <col min="6" max="7" width="3.5703125" style="33" customWidth="1"/>
    <col min="8" max="8" width="4.7109375" style="33" customWidth="1"/>
    <col min="9" max="9" width="4.5703125" style="33" customWidth="1"/>
    <col min="10" max="11" width="5.140625" style="33" customWidth="1"/>
    <col min="12" max="12" width="5" style="33" customWidth="1"/>
    <col min="13" max="15" width="4.140625" style="33" customWidth="1"/>
    <col min="16" max="17" width="4.7109375" style="33" customWidth="1"/>
    <col min="18" max="18" width="3.5703125" style="33" customWidth="1"/>
    <col min="19" max="19" width="3.85546875" style="33" customWidth="1"/>
    <col min="20" max="20" width="4.7109375" style="33" customWidth="1"/>
    <col min="21" max="21" width="4.5703125" style="33" customWidth="1"/>
    <col min="22" max="23" width="3.85546875" style="33" customWidth="1"/>
    <col min="24" max="24" width="4.42578125" style="33" customWidth="1"/>
    <col min="25" max="25" width="4.85546875" style="33" customWidth="1"/>
    <col min="26" max="26" width="4.28515625" style="33" customWidth="1"/>
    <col min="27" max="28" width="4.85546875" style="33" customWidth="1"/>
    <col min="29" max="29" width="5" style="33" customWidth="1"/>
    <col min="30" max="30" width="5.42578125" style="33" customWidth="1"/>
    <col min="31" max="31" width="5" style="33" customWidth="1"/>
    <col min="32" max="32" width="4.85546875" style="33" customWidth="1"/>
    <col min="33" max="33" width="4.5703125" style="33" customWidth="1"/>
    <col min="34" max="34" width="4.7109375" style="33" customWidth="1"/>
    <col min="35" max="35" width="5.140625" style="33" customWidth="1"/>
    <col min="36" max="37" width="4.42578125" style="33" customWidth="1"/>
    <col min="38" max="38" width="3.85546875" style="33" customWidth="1"/>
    <col min="39" max="39" width="5.140625" style="33" hidden="1" customWidth="1"/>
    <col min="40" max="40" width="3.85546875" style="33" customWidth="1"/>
    <col min="41" max="41" width="4.42578125" style="33" customWidth="1"/>
    <col min="42" max="42" width="4" style="33" customWidth="1"/>
    <col min="43" max="43" width="4.140625" style="33" customWidth="1"/>
    <col min="44" max="44" width="4" style="33" customWidth="1"/>
    <col min="45" max="45" width="3.85546875" style="33" customWidth="1"/>
    <col min="46" max="46" width="4.42578125" style="33" customWidth="1"/>
    <col min="47" max="47" width="4" style="33" customWidth="1"/>
    <col min="48" max="48" width="4.28515625" style="33" customWidth="1"/>
    <col min="49" max="49" width="4" style="33" customWidth="1"/>
    <col min="50" max="50" width="4.7109375" style="33" customWidth="1"/>
    <col min="51" max="51" width="4.28515625" style="33" customWidth="1"/>
    <col min="52" max="52" width="4.7109375" style="33" customWidth="1"/>
    <col min="53" max="53" width="6" style="33" customWidth="1"/>
    <col min="54" max="54" width="4.7109375" style="33" customWidth="1"/>
    <col min="55" max="56" width="4.28515625" style="33" customWidth="1"/>
    <col min="57" max="57" width="3.85546875" style="33" customWidth="1"/>
    <col min="58" max="58" width="4.140625" style="33" customWidth="1"/>
    <col min="59" max="59" width="4.42578125" style="33" customWidth="1"/>
    <col min="60" max="60" width="4.28515625" style="33" customWidth="1"/>
    <col min="61" max="61" width="4.140625" style="33" customWidth="1"/>
    <col min="62" max="63" width="5.140625" style="33" customWidth="1"/>
    <col min="64" max="64" width="4.7109375" style="33" customWidth="1"/>
    <col min="65" max="65" width="4.5703125" style="33" customWidth="1"/>
    <col min="66" max="66" width="4.42578125" style="33" customWidth="1"/>
    <col min="67" max="68" width="4.7109375" style="33" customWidth="1"/>
    <col min="69" max="69" width="3.7109375" style="33" customWidth="1"/>
    <col min="70" max="70" width="4.7109375" style="33" customWidth="1"/>
    <col min="71" max="71" width="4.42578125" style="33" customWidth="1"/>
    <col min="72" max="72" width="3.85546875" style="33" customWidth="1"/>
    <col min="73" max="73" width="5.140625" style="33" customWidth="1"/>
    <col min="74" max="74" width="4.140625" style="33" customWidth="1"/>
    <col min="75" max="75" width="4.7109375" style="33" customWidth="1"/>
    <col min="76" max="76" width="4.42578125" style="33" customWidth="1"/>
    <col min="77" max="77" width="4.28515625" style="33" customWidth="1"/>
  </cols>
  <sheetData>
    <row r="1" spans="1:77" s="2" customFormat="1" ht="18.75">
      <c r="A1" s="2" t="s">
        <v>48</v>
      </c>
      <c r="B1" s="1"/>
      <c r="C1" s="36"/>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row>
    <row r="2" spans="1:77" s="2" customFormat="1" ht="6" customHeight="1">
      <c r="B2" s="1"/>
      <c r="C2" s="36"/>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row>
    <row r="3" spans="1:77" ht="18.75">
      <c r="A3" s="479" t="s">
        <v>555</v>
      </c>
      <c r="B3" s="479"/>
      <c r="C3" s="35"/>
      <c r="D3" s="32"/>
      <c r="E3" s="32"/>
      <c r="F3" s="32"/>
      <c r="G3" s="32"/>
      <c r="H3" s="32"/>
      <c r="I3" s="32"/>
      <c r="J3" s="32"/>
      <c r="K3" s="32"/>
      <c r="L3" s="32"/>
      <c r="M3" s="32"/>
      <c r="N3" s="32"/>
      <c r="O3" s="32"/>
      <c r="P3" s="32"/>
      <c r="Q3" s="32"/>
      <c r="R3" s="32"/>
      <c r="S3" s="31"/>
      <c r="T3" s="31"/>
      <c r="U3" s="31"/>
      <c r="V3" s="31"/>
      <c r="W3" s="31"/>
      <c r="X3" s="31"/>
      <c r="Y3" s="31"/>
      <c r="Z3" s="31"/>
      <c r="AA3" s="31"/>
      <c r="AB3" s="31"/>
      <c r="AC3" s="31"/>
      <c r="AD3" s="31"/>
      <c r="AE3" s="31"/>
      <c r="AF3" s="31"/>
      <c r="AG3" s="31"/>
      <c r="AH3" s="31"/>
      <c r="AI3" s="31"/>
      <c r="AJ3" s="31"/>
      <c r="AK3" s="31"/>
      <c r="AL3" s="31"/>
      <c r="AM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row>
    <row r="4" spans="1:77">
      <c r="A4"/>
      <c r="AU4" s="31"/>
    </row>
    <row r="5" spans="1:77" s="2" customFormat="1" ht="18.75">
      <c r="A5" s="475" t="s">
        <v>556</v>
      </c>
      <c r="B5" s="475"/>
      <c r="C5" s="36"/>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1"/>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row>
    <row r="6" spans="1:77" s="2" customFormat="1" ht="19.5" thickBot="1">
      <c r="A6" s="476" t="s">
        <v>557</v>
      </c>
      <c r="B6" s="476"/>
      <c r="C6" s="36"/>
    </row>
    <row r="7" spans="1:77" s="2" customFormat="1" ht="15" customHeight="1" thickBot="1">
      <c r="C7" s="480" t="s">
        <v>558</v>
      </c>
      <c r="D7" s="481"/>
      <c r="E7" s="481"/>
      <c r="F7" s="481"/>
      <c r="G7" s="481"/>
      <c r="H7" s="481"/>
      <c r="I7" s="481"/>
      <c r="J7" s="481"/>
      <c r="K7" s="481"/>
      <c r="L7" s="481"/>
      <c r="M7" s="481"/>
      <c r="N7" s="481"/>
      <c r="O7" s="481"/>
      <c r="P7" s="481"/>
      <c r="Q7" s="481"/>
      <c r="R7" s="481"/>
      <c r="S7" s="481"/>
      <c r="T7" s="481"/>
      <c r="U7" s="481"/>
      <c r="V7" s="481"/>
      <c r="W7" s="481"/>
      <c r="X7" s="481"/>
      <c r="Y7" s="481"/>
      <c r="Z7" s="481"/>
      <c r="AA7" s="481"/>
      <c r="AB7" s="481"/>
      <c r="AC7" s="481"/>
      <c r="AD7" s="481"/>
      <c r="AE7" s="481"/>
      <c r="AF7" s="481"/>
      <c r="AG7" s="481"/>
      <c r="AH7" s="481"/>
      <c r="AI7" s="481"/>
      <c r="AJ7" s="481"/>
      <c r="AK7" s="481"/>
      <c r="AL7" s="481"/>
      <c r="AM7" s="481"/>
      <c r="AN7" s="481"/>
      <c r="AO7" s="481"/>
      <c r="AP7" s="481"/>
      <c r="AQ7" s="481"/>
      <c r="AR7" s="481"/>
      <c r="AS7" s="481"/>
      <c r="AT7" s="482"/>
      <c r="AU7" s="467" t="s">
        <v>559</v>
      </c>
      <c r="AV7" s="467"/>
      <c r="AW7" s="467"/>
      <c r="AX7" s="467"/>
      <c r="AY7" s="467"/>
      <c r="AZ7" s="467"/>
      <c r="BA7" s="467"/>
      <c r="BB7" s="467"/>
      <c r="BC7" s="467"/>
      <c r="BD7" s="467"/>
      <c r="BE7" s="467"/>
      <c r="BF7" s="467"/>
      <c r="BG7" s="467"/>
      <c r="BH7" s="467"/>
      <c r="BI7" s="467"/>
      <c r="BJ7" s="467"/>
      <c r="BK7" s="467"/>
      <c r="BL7" s="467"/>
      <c r="BM7" s="467"/>
      <c r="BN7" s="467"/>
      <c r="BO7" s="467"/>
      <c r="BP7" s="467"/>
      <c r="BQ7" s="467"/>
      <c r="BR7" s="467"/>
      <c r="BS7" s="467"/>
      <c r="BT7" s="467"/>
      <c r="BU7" s="467"/>
      <c r="BV7" s="467"/>
      <c r="BW7" s="467"/>
      <c r="BX7" s="467"/>
      <c r="BY7" s="468"/>
    </row>
    <row r="8" spans="1:77" ht="15" customHeight="1" thickBot="1">
      <c r="C8" s="483" t="s">
        <v>560</v>
      </c>
      <c r="D8" s="484"/>
      <c r="E8" s="484"/>
      <c r="F8" s="484"/>
      <c r="G8" s="485"/>
      <c r="H8" s="466" t="s">
        <v>561</v>
      </c>
      <c r="I8" s="467"/>
      <c r="J8" s="467"/>
      <c r="K8" s="467"/>
      <c r="L8" s="467"/>
      <c r="M8" s="467"/>
      <c r="N8" s="467"/>
      <c r="O8" s="467"/>
      <c r="P8" s="467"/>
      <c r="Q8" s="467"/>
      <c r="R8" s="467"/>
      <c r="S8" s="467"/>
      <c r="T8" s="467"/>
      <c r="U8" s="468"/>
      <c r="V8" s="469" t="s">
        <v>562</v>
      </c>
      <c r="W8" s="470"/>
      <c r="X8" s="470"/>
      <c r="Y8" s="471"/>
      <c r="Z8" s="466" t="s">
        <v>563</v>
      </c>
      <c r="AA8" s="467"/>
      <c r="AB8" s="467"/>
      <c r="AC8" s="467"/>
      <c r="AD8" s="467"/>
      <c r="AE8" s="467"/>
      <c r="AF8" s="467"/>
      <c r="AG8" s="467"/>
      <c r="AH8" s="467"/>
      <c r="AI8" s="467"/>
      <c r="AJ8" s="468"/>
      <c r="AK8" s="469" t="s">
        <v>67</v>
      </c>
      <c r="AL8" s="470"/>
      <c r="AM8" s="470"/>
      <c r="AN8" s="470"/>
      <c r="AO8" s="470"/>
      <c r="AP8" s="470"/>
      <c r="AQ8" s="470"/>
      <c r="AR8" s="470"/>
      <c r="AS8" s="470"/>
      <c r="AT8" s="471"/>
      <c r="AU8" s="472" t="s">
        <v>564</v>
      </c>
      <c r="AV8" s="473"/>
      <c r="AW8" s="473"/>
      <c r="AX8" s="34" t="s">
        <v>565</v>
      </c>
      <c r="AY8" s="472" t="s">
        <v>566</v>
      </c>
      <c r="AZ8" s="474"/>
      <c r="BA8" s="339" t="s">
        <v>567</v>
      </c>
      <c r="BB8" s="340" t="s">
        <v>568</v>
      </c>
      <c r="BC8" s="472" t="s">
        <v>569</v>
      </c>
      <c r="BD8" s="473"/>
      <c r="BE8" s="473"/>
      <c r="BF8" s="473"/>
      <c r="BG8" s="473"/>
      <c r="BH8" s="473"/>
      <c r="BI8" s="473"/>
      <c r="BJ8" s="473"/>
      <c r="BK8" s="473"/>
      <c r="BL8" s="473"/>
      <c r="BM8" s="473"/>
      <c r="BN8" s="473"/>
      <c r="BO8" s="469" t="s">
        <v>570</v>
      </c>
      <c r="BP8" s="471"/>
      <c r="BQ8" s="473" t="s">
        <v>571</v>
      </c>
      <c r="BR8" s="477"/>
      <c r="BS8" s="98" t="s">
        <v>572</v>
      </c>
      <c r="BT8" s="478" t="s">
        <v>573</v>
      </c>
      <c r="BU8" s="478"/>
      <c r="BV8" s="478"/>
      <c r="BW8" s="478"/>
      <c r="BX8" s="478"/>
      <c r="BY8" s="98" t="s">
        <v>574</v>
      </c>
    </row>
    <row r="9" spans="1:77" s="109" customFormat="1" ht="65.25" customHeight="1" thickBot="1">
      <c r="A9" s="99" t="s">
        <v>199</v>
      </c>
      <c r="B9" s="100" t="s">
        <v>200</v>
      </c>
      <c r="C9" s="101" t="s">
        <v>575</v>
      </c>
      <c r="D9" s="102" t="s">
        <v>576</v>
      </c>
      <c r="E9" s="102" t="s">
        <v>577</v>
      </c>
      <c r="F9" s="102" t="s">
        <v>578</v>
      </c>
      <c r="G9" s="102" t="s">
        <v>579</v>
      </c>
      <c r="H9" s="103" t="s">
        <v>580</v>
      </c>
      <c r="I9" s="102" t="s">
        <v>581</v>
      </c>
      <c r="J9" s="102" t="s">
        <v>582</v>
      </c>
      <c r="K9" s="102" t="s">
        <v>583</v>
      </c>
      <c r="L9" s="102" t="s">
        <v>584</v>
      </c>
      <c r="M9" s="102" t="s">
        <v>585</v>
      </c>
      <c r="N9" s="102" t="s">
        <v>586</v>
      </c>
      <c r="O9" s="102" t="s">
        <v>587</v>
      </c>
      <c r="P9" s="102" t="s">
        <v>588</v>
      </c>
      <c r="Q9" s="102" t="s">
        <v>589</v>
      </c>
      <c r="R9" s="102" t="s">
        <v>590</v>
      </c>
      <c r="S9" s="102" t="s">
        <v>591</v>
      </c>
      <c r="T9" s="102" t="s">
        <v>592</v>
      </c>
      <c r="U9" s="102" t="s">
        <v>593</v>
      </c>
      <c r="V9" s="341" t="s">
        <v>594</v>
      </c>
      <c r="W9" s="342" t="s">
        <v>595</v>
      </c>
      <c r="X9" s="343" t="s">
        <v>596</v>
      </c>
      <c r="Y9" s="342" t="s">
        <v>597</v>
      </c>
      <c r="Z9" s="103" t="s">
        <v>598</v>
      </c>
      <c r="AA9" s="102" t="s">
        <v>599</v>
      </c>
      <c r="AB9" s="102" t="s">
        <v>600</v>
      </c>
      <c r="AC9" s="102" t="s">
        <v>601</v>
      </c>
      <c r="AD9" s="102" t="s">
        <v>602</v>
      </c>
      <c r="AE9" s="102" t="s">
        <v>603</v>
      </c>
      <c r="AF9" s="102" t="s">
        <v>604</v>
      </c>
      <c r="AG9" s="102" t="s">
        <v>605</v>
      </c>
      <c r="AH9" s="102" t="s">
        <v>606</v>
      </c>
      <c r="AI9" s="102" t="s">
        <v>607</v>
      </c>
      <c r="AJ9" s="102" t="s">
        <v>608</v>
      </c>
      <c r="AK9" s="104" t="s">
        <v>609</v>
      </c>
      <c r="AL9" s="102" t="s">
        <v>610</v>
      </c>
      <c r="AM9" s="102" t="s">
        <v>611</v>
      </c>
      <c r="AN9" s="102" t="s">
        <v>612</v>
      </c>
      <c r="AO9" s="102" t="s">
        <v>613</v>
      </c>
      <c r="AP9" s="102" t="s">
        <v>614</v>
      </c>
      <c r="AQ9" s="102" t="s">
        <v>615</v>
      </c>
      <c r="AR9" s="102" t="s">
        <v>616</v>
      </c>
      <c r="AS9" s="102" t="s">
        <v>617</v>
      </c>
      <c r="AT9" s="105" t="s">
        <v>618</v>
      </c>
      <c r="AU9" s="106" t="s">
        <v>619</v>
      </c>
      <c r="AV9" s="102" t="s">
        <v>620</v>
      </c>
      <c r="AW9" s="107" t="s">
        <v>621</v>
      </c>
      <c r="AX9" s="106" t="s">
        <v>622</v>
      </c>
      <c r="AY9" s="104" t="s">
        <v>623</v>
      </c>
      <c r="AZ9" s="105" t="s">
        <v>624</v>
      </c>
      <c r="BA9" s="108" t="s">
        <v>625</v>
      </c>
      <c r="BB9" s="102" t="s">
        <v>626</v>
      </c>
      <c r="BC9" s="104" t="s">
        <v>627</v>
      </c>
      <c r="BD9" s="102" t="s">
        <v>628</v>
      </c>
      <c r="BE9" s="102" t="s">
        <v>629</v>
      </c>
      <c r="BF9" s="102" t="s">
        <v>630</v>
      </c>
      <c r="BG9" s="102" t="s">
        <v>631</v>
      </c>
      <c r="BH9" s="102" t="s">
        <v>632</v>
      </c>
      <c r="BI9" s="102" t="s">
        <v>633</v>
      </c>
      <c r="BJ9" s="102" t="s">
        <v>634</v>
      </c>
      <c r="BK9" s="102" t="s">
        <v>635</v>
      </c>
      <c r="BL9" s="102" t="s">
        <v>636</v>
      </c>
      <c r="BM9" s="102" t="s">
        <v>637</v>
      </c>
      <c r="BN9" s="102" t="s">
        <v>638</v>
      </c>
      <c r="BO9" s="104" t="s">
        <v>639</v>
      </c>
      <c r="BP9" s="105" t="s">
        <v>640</v>
      </c>
      <c r="BQ9" s="102" t="s">
        <v>641</v>
      </c>
      <c r="BR9" s="102" t="s">
        <v>642</v>
      </c>
      <c r="BS9" s="108" t="s">
        <v>643</v>
      </c>
      <c r="BT9" s="102" t="s">
        <v>644</v>
      </c>
      <c r="BU9" s="102" t="s">
        <v>645</v>
      </c>
      <c r="BV9" s="102" t="s">
        <v>646</v>
      </c>
      <c r="BW9" s="102" t="s">
        <v>647</v>
      </c>
      <c r="BX9" s="102" t="s">
        <v>648</v>
      </c>
      <c r="BY9" s="104" t="s">
        <v>649</v>
      </c>
    </row>
    <row r="10" spans="1:77" s="119" customFormat="1" ht="15.95" customHeight="1">
      <c r="A10" s="110" t="s">
        <v>203</v>
      </c>
      <c r="B10" s="111" t="s">
        <v>204</v>
      </c>
      <c r="C10" s="112"/>
      <c r="D10" s="113"/>
      <c r="E10" s="113"/>
      <c r="F10" s="113"/>
      <c r="G10" s="113">
        <v>1</v>
      </c>
      <c r="H10" s="114"/>
      <c r="I10" s="113"/>
      <c r="J10" s="113"/>
      <c r="K10" s="113"/>
      <c r="L10" s="113"/>
      <c r="M10" s="113"/>
      <c r="N10" s="113"/>
      <c r="O10" s="113"/>
      <c r="P10" s="113"/>
      <c r="Q10" s="113"/>
      <c r="R10" s="113"/>
      <c r="S10" s="113"/>
      <c r="T10" s="113"/>
      <c r="U10" s="113"/>
      <c r="V10" s="114"/>
      <c r="W10" s="113"/>
      <c r="X10" s="115"/>
      <c r="Y10" s="113"/>
      <c r="Z10" s="114"/>
      <c r="AA10" s="113"/>
      <c r="AB10" s="113"/>
      <c r="AC10" s="113"/>
      <c r="AD10" s="113"/>
      <c r="AE10" s="113"/>
      <c r="AF10" s="113"/>
      <c r="AG10" s="113"/>
      <c r="AH10" s="113"/>
      <c r="AI10" s="113"/>
      <c r="AJ10" s="113">
        <v>1</v>
      </c>
      <c r="AK10" s="114"/>
      <c r="AL10" s="113"/>
      <c r="AM10" s="113"/>
      <c r="AN10" s="113"/>
      <c r="AO10" s="113"/>
      <c r="AP10" s="113"/>
      <c r="AQ10" s="113"/>
      <c r="AR10" s="113"/>
      <c r="AS10" s="113"/>
      <c r="AT10" s="116"/>
      <c r="AU10" s="114"/>
      <c r="AV10" s="113"/>
      <c r="AW10" s="113"/>
      <c r="AX10" s="114"/>
      <c r="AY10" s="117"/>
      <c r="AZ10" s="116"/>
      <c r="BA10" s="118"/>
      <c r="BB10" s="113"/>
      <c r="BC10" s="117"/>
      <c r="BD10" s="113"/>
      <c r="BE10" s="113"/>
      <c r="BF10" s="113"/>
      <c r="BG10" s="113"/>
      <c r="BH10" s="113"/>
      <c r="BI10" s="113"/>
      <c r="BJ10" s="113"/>
      <c r="BK10" s="113"/>
      <c r="BL10" s="113"/>
      <c r="BM10" s="113"/>
      <c r="BN10" s="113"/>
      <c r="BO10" s="117"/>
      <c r="BP10" s="344"/>
      <c r="BQ10" s="113"/>
      <c r="BR10" s="113"/>
      <c r="BS10" s="118"/>
      <c r="BT10" s="113"/>
      <c r="BU10" s="113"/>
      <c r="BV10" s="113"/>
      <c r="BW10" s="113"/>
      <c r="BX10" s="113"/>
      <c r="BY10" s="114"/>
    </row>
    <row r="11" spans="1:77" s="119" customFormat="1" ht="15.95" customHeight="1">
      <c r="A11" s="120" t="s">
        <v>205</v>
      </c>
      <c r="B11" s="121" t="s">
        <v>206</v>
      </c>
      <c r="C11" s="122"/>
      <c r="D11" s="123"/>
      <c r="E11" s="123"/>
      <c r="F11" s="123"/>
      <c r="G11" s="123">
        <v>1</v>
      </c>
      <c r="H11" s="124"/>
      <c r="I11" s="123"/>
      <c r="J11" s="123"/>
      <c r="K11" s="123"/>
      <c r="L11" s="123"/>
      <c r="M11" s="123"/>
      <c r="N11" s="123"/>
      <c r="O11" s="123"/>
      <c r="P11" s="123"/>
      <c r="Q11" s="123"/>
      <c r="R11" s="123"/>
      <c r="S11" s="123"/>
      <c r="T11" s="123"/>
      <c r="U11" s="123"/>
      <c r="V11" s="124"/>
      <c r="W11" s="123"/>
      <c r="X11" s="125"/>
      <c r="Y11" s="123"/>
      <c r="Z11" s="124"/>
      <c r="AA11" s="123"/>
      <c r="AB11" s="123"/>
      <c r="AC11" s="123"/>
      <c r="AD11" s="123"/>
      <c r="AE11" s="123"/>
      <c r="AF11" s="123"/>
      <c r="AG11" s="123"/>
      <c r="AH11" s="123"/>
      <c r="AI11" s="123"/>
      <c r="AJ11" s="123">
        <v>1</v>
      </c>
      <c r="AK11" s="124"/>
      <c r="AL11" s="123"/>
      <c r="AM11" s="123"/>
      <c r="AN11" s="123"/>
      <c r="AO11" s="123"/>
      <c r="AP11" s="123"/>
      <c r="AQ11" s="123"/>
      <c r="AR11" s="123"/>
      <c r="AS11" s="123"/>
      <c r="AT11" s="126"/>
      <c r="AU11" s="124"/>
      <c r="AV11" s="123"/>
      <c r="AW11" s="123"/>
      <c r="AX11" s="124"/>
      <c r="AY11" s="127"/>
      <c r="AZ11" s="126"/>
      <c r="BA11" s="128"/>
      <c r="BB11" s="123"/>
      <c r="BC11" s="127"/>
      <c r="BD11" s="123"/>
      <c r="BE11" s="123"/>
      <c r="BF11" s="123"/>
      <c r="BG11" s="123"/>
      <c r="BH11" s="123"/>
      <c r="BI11" s="123"/>
      <c r="BJ11" s="123"/>
      <c r="BK11" s="123"/>
      <c r="BL11" s="123"/>
      <c r="BM11" s="123"/>
      <c r="BN11" s="123"/>
      <c r="BO11" s="127"/>
      <c r="BP11" s="345"/>
      <c r="BQ11" s="123"/>
      <c r="BR11" s="123"/>
      <c r="BS11" s="128"/>
      <c r="BT11" s="123"/>
      <c r="BU11" s="123"/>
      <c r="BV11" s="123"/>
      <c r="BW11" s="123"/>
      <c r="BX11" s="123"/>
      <c r="BY11" s="124"/>
    </row>
    <row r="12" spans="1:77" s="119" customFormat="1" ht="15.95" customHeight="1">
      <c r="A12" s="120" t="s">
        <v>207</v>
      </c>
      <c r="B12" s="121" t="s">
        <v>208</v>
      </c>
      <c r="C12" s="122"/>
      <c r="D12" s="123"/>
      <c r="E12" s="123"/>
      <c r="F12" s="123"/>
      <c r="G12" s="123">
        <v>1</v>
      </c>
      <c r="H12" s="124"/>
      <c r="I12" s="123"/>
      <c r="J12" s="123"/>
      <c r="K12" s="123"/>
      <c r="L12" s="123"/>
      <c r="M12" s="123"/>
      <c r="N12" s="123"/>
      <c r="O12" s="123"/>
      <c r="P12" s="123"/>
      <c r="Q12" s="123"/>
      <c r="R12" s="123"/>
      <c r="S12" s="123"/>
      <c r="T12" s="123"/>
      <c r="U12" s="123"/>
      <c r="V12" s="124"/>
      <c r="W12" s="123"/>
      <c r="X12" s="125"/>
      <c r="Y12" s="123"/>
      <c r="Z12" s="124"/>
      <c r="AA12" s="123"/>
      <c r="AB12" s="123"/>
      <c r="AC12" s="123"/>
      <c r="AD12" s="123"/>
      <c r="AE12" s="123"/>
      <c r="AF12" s="123"/>
      <c r="AG12" s="123"/>
      <c r="AH12" s="123"/>
      <c r="AI12" s="123"/>
      <c r="AJ12" s="123">
        <v>1</v>
      </c>
      <c r="AK12" s="124"/>
      <c r="AL12" s="123"/>
      <c r="AM12" s="123"/>
      <c r="AN12" s="123"/>
      <c r="AO12" s="123"/>
      <c r="AP12" s="123"/>
      <c r="AQ12" s="123"/>
      <c r="AR12" s="123"/>
      <c r="AS12" s="123"/>
      <c r="AT12" s="126"/>
      <c r="AU12" s="124"/>
      <c r="AV12" s="123"/>
      <c r="AW12" s="123"/>
      <c r="AX12" s="124"/>
      <c r="AY12" s="127"/>
      <c r="AZ12" s="126"/>
      <c r="BA12" s="128"/>
      <c r="BB12" s="123"/>
      <c r="BC12" s="127"/>
      <c r="BD12" s="123"/>
      <c r="BE12" s="123"/>
      <c r="BF12" s="123"/>
      <c r="BG12" s="123"/>
      <c r="BH12" s="123"/>
      <c r="BI12" s="123"/>
      <c r="BJ12" s="123"/>
      <c r="BK12" s="123"/>
      <c r="BL12" s="123"/>
      <c r="BM12" s="123"/>
      <c r="BN12" s="123"/>
      <c r="BO12" s="127"/>
      <c r="BP12" s="345"/>
      <c r="BQ12" s="123"/>
      <c r="BR12" s="123"/>
      <c r="BS12" s="128"/>
      <c r="BT12" s="123"/>
      <c r="BU12" s="123"/>
      <c r="BV12" s="123"/>
      <c r="BW12" s="123"/>
      <c r="BX12" s="123"/>
      <c r="BY12" s="124"/>
    </row>
    <row r="13" spans="1:77" s="119" customFormat="1" ht="15.95" customHeight="1">
      <c r="A13" s="120" t="s">
        <v>209</v>
      </c>
      <c r="B13" s="121" t="s">
        <v>210</v>
      </c>
      <c r="C13" s="122"/>
      <c r="D13" s="123"/>
      <c r="E13" s="123"/>
      <c r="F13" s="123"/>
      <c r="G13" s="123">
        <v>1</v>
      </c>
      <c r="H13" s="124"/>
      <c r="I13" s="123"/>
      <c r="J13" s="123"/>
      <c r="K13" s="123"/>
      <c r="L13" s="123"/>
      <c r="M13" s="123"/>
      <c r="N13" s="123"/>
      <c r="O13" s="123"/>
      <c r="P13" s="123"/>
      <c r="Q13" s="123"/>
      <c r="R13" s="123"/>
      <c r="S13" s="123"/>
      <c r="T13" s="123"/>
      <c r="U13" s="123"/>
      <c r="V13" s="124"/>
      <c r="W13" s="123"/>
      <c r="X13" s="125"/>
      <c r="Y13" s="123"/>
      <c r="Z13" s="124"/>
      <c r="AA13" s="123"/>
      <c r="AB13" s="123"/>
      <c r="AC13" s="123"/>
      <c r="AD13" s="123"/>
      <c r="AE13" s="123"/>
      <c r="AF13" s="123"/>
      <c r="AG13" s="123"/>
      <c r="AH13" s="123"/>
      <c r="AI13" s="123"/>
      <c r="AJ13" s="123">
        <v>1</v>
      </c>
      <c r="AK13" s="124"/>
      <c r="AL13" s="123"/>
      <c r="AM13" s="123"/>
      <c r="AN13" s="123"/>
      <c r="AO13" s="123"/>
      <c r="AP13" s="123"/>
      <c r="AQ13" s="123"/>
      <c r="AR13" s="123"/>
      <c r="AS13" s="123"/>
      <c r="AT13" s="126"/>
      <c r="AU13" s="124"/>
      <c r="AV13" s="123"/>
      <c r="AW13" s="123"/>
      <c r="AX13" s="124"/>
      <c r="AY13" s="127"/>
      <c r="AZ13" s="126"/>
      <c r="BA13" s="128"/>
      <c r="BB13" s="123"/>
      <c r="BC13" s="127"/>
      <c r="BD13" s="123"/>
      <c r="BE13" s="123"/>
      <c r="BF13" s="123"/>
      <c r="BG13" s="123"/>
      <c r="BH13" s="123"/>
      <c r="BI13" s="123"/>
      <c r="BJ13" s="123"/>
      <c r="BK13" s="123"/>
      <c r="BL13" s="123"/>
      <c r="BM13" s="123"/>
      <c r="BN13" s="123"/>
      <c r="BO13" s="127"/>
      <c r="BP13" s="345"/>
      <c r="BQ13" s="123"/>
      <c r="BR13" s="123"/>
      <c r="BS13" s="128"/>
      <c r="BT13" s="123"/>
      <c r="BU13" s="123"/>
      <c r="BV13" s="123"/>
      <c r="BW13" s="123"/>
      <c r="BX13" s="123"/>
      <c r="BY13" s="124"/>
    </row>
    <row r="14" spans="1:77" s="119" customFormat="1" ht="15.95" customHeight="1">
      <c r="A14" s="120" t="s">
        <v>211</v>
      </c>
      <c r="B14" s="121" t="s">
        <v>110</v>
      </c>
      <c r="C14" s="122"/>
      <c r="D14" s="123"/>
      <c r="E14" s="123"/>
      <c r="F14" s="123">
        <v>1</v>
      </c>
      <c r="G14" s="123"/>
      <c r="H14" s="124"/>
      <c r="I14" s="123"/>
      <c r="J14" s="123"/>
      <c r="K14" s="123"/>
      <c r="L14" s="123"/>
      <c r="M14" s="123"/>
      <c r="N14" s="123"/>
      <c r="O14" s="123"/>
      <c r="P14" s="123"/>
      <c r="Q14" s="123"/>
      <c r="R14" s="123"/>
      <c r="S14" s="123"/>
      <c r="T14" s="123"/>
      <c r="U14" s="123"/>
      <c r="V14" s="124"/>
      <c r="W14" s="123"/>
      <c r="X14" s="125"/>
      <c r="Y14" s="123"/>
      <c r="Z14" s="124"/>
      <c r="AA14" s="123"/>
      <c r="AB14" s="123"/>
      <c r="AC14" s="123"/>
      <c r="AD14" s="123"/>
      <c r="AE14" s="123"/>
      <c r="AF14" s="123"/>
      <c r="AG14" s="123">
        <v>1</v>
      </c>
      <c r="AH14" s="123"/>
      <c r="AI14" s="123"/>
      <c r="AJ14" s="123"/>
      <c r="AK14" s="124"/>
      <c r="AL14" s="123"/>
      <c r="AM14" s="123"/>
      <c r="AN14" s="123"/>
      <c r="AO14" s="123"/>
      <c r="AP14" s="123"/>
      <c r="AQ14" s="123"/>
      <c r="AR14" s="123"/>
      <c r="AS14" s="123"/>
      <c r="AT14" s="126"/>
      <c r="AU14" s="124"/>
      <c r="AV14" s="123"/>
      <c r="AW14" s="123"/>
      <c r="AX14" s="124"/>
      <c r="AY14" s="127"/>
      <c r="AZ14" s="126"/>
      <c r="BA14" s="128"/>
      <c r="BB14" s="123"/>
      <c r="BC14" s="127"/>
      <c r="BD14" s="123"/>
      <c r="BE14" s="123"/>
      <c r="BF14" s="123"/>
      <c r="BG14" s="123"/>
      <c r="BH14" s="123"/>
      <c r="BI14" s="123"/>
      <c r="BJ14" s="123"/>
      <c r="BK14" s="123"/>
      <c r="BL14" s="123"/>
      <c r="BM14" s="123"/>
      <c r="BN14" s="123"/>
      <c r="BO14" s="127"/>
      <c r="BP14" s="345"/>
      <c r="BQ14" s="123"/>
      <c r="BR14" s="123"/>
      <c r="BS14" s="128"/>
      <c r="BT14" s="123"/>
      <c r="BU14" s="123"/>
      <c r="BV14" s="123"/>
      <c r="BW14" s="123"/>
      <c r="BX14" s="123"/>
      <c r="BY14" s="124">
        <v>1</v>
      </c>
    </row>
    <row r="15" spans="1:77" s="119" customFormat="1" ht="15.95" hidden="1" customHeight="1">
      <c r="A15" s="120" t="s">
        <v>650</v>
      </c>
      <c r="B15" s="121" t="s">
        <v>217</v>
      </c>
      <c r="C15" s="122"/>
      <c r="D15" s="123"/>
      <c r="E15" s="123"/>
      <c r="F15" s="123"/>
      <c r="G15" s="123"/>
      <c r="H15" s="124"/>
      <c r="I15" s="123"/>
      <c r="J15" s="123"/>
      <c r="K15" s="123"/>
      <c r="L15" s="123"/>
      <c r="M15" s="123"/>
      <c r="N15" s="123"/>
      <c r="O15" s="123"/>
      <c r="P15" s="123"/>
      <c r="Q15" s="123"/>
      <c r="R15" s="123"/>
      <c r="S15" s="123"/>
      <c r="T15" s="123"/>
      <c r="U15" s="123"/>
      <c r="V15" s="124"/>
      <c r="W15" s="123"/>
      <c r="X15" s="125"/>
      <c r="Y15" s="123"/>
      <c r="Z15" s="124"/>
      <c r="AA15" s="123"/>
      <c r="AB15" s="123"/>
      <c r="AC15" s="123"/>
      <c r="AD15" s="123"/>
      <c r="AE15" s="123"/>
      <c r="AF15" s="123"/>
      <c r="AG15" s="123"/>
      <c r="AH15" s="123">
        <v>1</v>
      </c>
      <c r="AI15" s="123"/>
      <c r="AJ15" s="123"/>
      <c r="AK15" s="124"/>
      <c r="AL15" s="123"/>
      <c r="AM15" s="123"/>
      <c r="AN15" s="123"/>
      <c r="AO15" s="123"/>
      <c r="AP15" s="123"/>
      <c r="AQ15" s="123"/>
      <c r="AR15" s="123"/>
      <c r="AS15" s="123"/>
      <c r="AT15" s="126"/>
      <c r="AU15" s="124"/>
      <c r="AV15" s="123"/>
      <c r="AW15" s="123"/>
      <c r="AX15" s="124"/>
      <c r="AY15" s="127"/>
      <c r="AZ15" s="126"/>
      <c r="BA15" s="128"/>
      <c r="BB15" s="123"/>
      <c r="BC15" s="127"/>
      <c r="BD15" s="123"/>
      <c r="BE15" s="123"/>
      <c r="BF15" s="123"/>
      <c r="BG15" s="123"/>
      <c r="BH15" s="123"/>
      <c r="BI15" s="123"/>
      <c r="BJ15" s="123"/>
      <c r="BK15" s="123"/>
      <c r="BL15" s="123"/>
      <c r="BM15" s="123"/>
      <c r="BN15" s="123"/>
      <c r="BO15" s="127"/>
      <c r="BP15" s="345"/>
      <c r="BQ15" s="123"/>
      <c r="BR15" s="123"/>
      <c r="BS15" s="128"/>
      <c r="BT15" s="123"/>
      <c r="BU15" s="123"/>
      <c r="BV15" s="123"/>
      <c r="BW15" s="123"/>
      <c r="BX15" s="123"/>
      <c r="BY15" s="124"/>
    </row>
    <row r="16" spans="1:77" s="119" customFormat="1" ht="15.95" customHeight="1">
      <c r="A16" s="120" t="s">
        <v>229</v>
      </c>
      <c r="B16" s="121" t="s">
        <v>230</v>
      </c>
      <c r="C16" s="122"/>
      <c r="D16" s="123"/>
      <c r="E16" s="123"/>
      <c r="F16" s="123"/>
      <c r="G16" s="123"/>
      <c r="H16" s="124"/>
      <c r="I16" s="123"/>
      <c r="J16" s="123"/>
      <c r="K16" s="123"/>
      <c r="L16" s="123"/>
      <c r="M16" s="123">
        <v>2.5</v>
      </c>
      <c r="N16" s="123"/>
      <c r="O16" s="123"/>
      <c r="P16" s="123"/>
      <c r="Q16" s="123"/>
      <c r="R16" s="123"/>
      <c r="S16" s="123"/>
      <c r="T16" s="123"/>
      <c r="U16" s="123"/>
      <c r="V16" s="124"/>
      <c r="W16" s="123"/>
      <c r="X16" s="125"/>
      <c r="Y16" s="123"/>
      <c r="Z16" s="124"/>
      <c r="AA16" s="123"/>
      <c r="AB16" s="123"/>
      <c r="AC16" s="123"/>
      <c r="AD16" s="123"/>
      <c r="AE16" s="123"/>
      <c r="AF16" s="123"/>
      <c r="AG16" s="123"/>
      <c r="AH16" s="123"/>
      <c r="AI16" s="123"/>
      <c r="AJ16" s="123"/>
      <c r="AK16" s="124"/>
      <c r="AL16" s="123"/>
      <c r="AM16" s="123"/>
      <c r="AN16" s="123"/>
      <c r="AO16" s="123"/>
      <c r="AP16" s="123"/>
      <c r="AQ16" s="123"/>
      <c r="AR16" s="123"/>
      <c r="AS16" s="123"/>
      <c r="AT16" s="126"/>
      <c r="AU16" s="124"/>
      <c r="AV16" s="123"/>
      <c r="AW16" s="123"/>
      <c r="AX16" s="124"/>
      <c r="AY16" s="127"/>
      <c r="AZ16" s="126"/>
      <c r="BA16" s="128"/>
      <c r="BB16" s="123"/>
      <c r="BC16" s="127"/>
      <c r="BD16" s="123"/>
      <c r="BE16" s="123"/>
      <c r="BF16" s="123"/>
      <c r="BG16" s="123"/>
      <c r="BH16" s="123"/>
      <c r="BI16" s="123"/>
      <c r="BJ16" s="123"/>
      <c r="BK16" s="123"/>
      <c r="BL16" s="123"/>
      <c r="BM16" s="123"/>
      <c r="BN16" s="123"/>
      <c r="BO16" s="127">
        <v>1</v>
      </c>
      <c r="BP16" s="345"/>
      <c r="BQ16" s="123"/>
      <c r="BR16" s="123"/>
      <c r="BS16" s="128"/>
      <c r="BT16" s="123"/>
      <c r="BU16" s="123"/>
      <c r="BV16" s="123"/>
      <c r="BW16" s="123"/>
      <c r="BX16" s="123"/>
      <c r="BY16" s="124"/>
    </row>
    <row r="17" spans="1:77" s="119" customFormat="1" ht="15.95" customHeight="1">
      <c r="A17" s="120" t="s">
        <v>231</v>
      </c>
      <c r="B17" s="121" t="s">
        <v>232</v>
      </c>
      <c r="C17" s="122"/>
      <c r="D17" s="123"/>
      <c r="E17" s="123"/>
      <c r="F17" s="123"/>
      <c r="G17" s="123"/>
      <c r="H17" s="124"/>
      <c r="I17" s="123">
        <v>16</v>
      </c>
      <c r="J17" s="123"/>
      <c r="K17" s="123"/>
      <c r="L17" s="123"/>
      <c r="M17" s="123"/>
      <c r="N17" s="123"/>
      <c r="O17" s="123"/>
      <c r="P17" s="123">
        <v>2</v>
      </c>
      <c r="Q17" s="123">
        <v>2</v>
      </c>
      <c r="R17" s="123"/>
      <c r="S17" s="123">
        <v>4</v>
      </c>
      <c r="T17" s="123">
        <v>4</v>
      </c>
      <c r="U17" s="123"/>
      <c r="V17" s="124"/>
      <c r="W17" s="123">
        <v>1</v>
      </c>
      <c r="X17" s="125">
        <v>1</v>
      </c>
      <c r="Y17" s="123">
        <v>1</v>
      </c>
      <c r="Z17" s="124">
        <v>3</v>
      </c>
      <c r="AA17" s="123"/>
      <c r="AB17" s="123"/>
      <c r="AC17" s="123">
        <v>3</v>
      </c>
      <c r="AD17" s="123">
        <v>19</v>
      </c>
      <c r="AE17" s="123">
        <v>4</v>
      </c>
      <c r="AF17" s="123"/>
      <c r="AG17" s="123"/>
      <c r="AH17" s="123"/>
      <c r="AI17" s="123"/>
      <c r="AJ17" s="123"/>
      <c r="AK17" s="124"/>
      <c r="AL17" s="123"/>
      <c r="AM17" s="123"/>
      <c r="AN17" s="123"/>
      <c r="AO17" s="123"/>
      <c r="AP17" s="123"/>
      <c r="AQ17" s="123"/>
      <c r="AR17" s="123"/>
      <c r="AS17" s="123"/>
      <c r="AT17" s="126"/>
      <c r="AU17" s="129">
        <v>0.25</v>
      </c>
      <c r="AV17" s="130">
        <v>0.25</v>
      </c>
      <c r="AW17" s="123">
        <v>3</v>
      </c>
      <c r="AX17" s="129">
        <v>0.25</v>
      </c>
      <c r="AY17" s="127"/>
      <c r="AZ17" s="126"/>
      <c r="BA17" s="128"/>
      <c r="BB17" s="123">
        <v>1</v>
      </c>
      <c r="BC17" s="127"/>
      <c r="BD17" s="123"/>
      <c r="BE17" s="123">
        <v>0.5</v>
      </c>
      <c r="BF17" s="123"/>
      <c r="BG17" s="123"/>
      <c r="BH17" s="123"/>
      <c r="BI17" s="123"/>
      <c r="BJ17" s="123"/>
      <c r="BK17" s="123"/>
      <c r="BL17" s="123"/>
      <c r="BM17" s="123"/>
      <c r="BN17" s="123">
        <v>1</v>
      </c>
      <c r="BO17" s="127"/>
      <c r="BP17" s="345"/>
      <c r="BQ17" s="123"/>
      <c r="BR17" s="123"/>
      <c r="BS17" s="128"/>
      <c r="BT17" s="131">
        <v>1</v>
      </c>
      <c r="BU17" s="131"/>
      <c r="BV17" s="131">
        <v>1</v>
      </c>
      <c r="BW17" s="131">
        <v>1</v>
      </c>
      <c r="BX17" s="131">
        <v>1</v>
      </c>
      <c r="BY17" s="124"/>
    </row>
    <row r="18" spans="1:77" s="119" customFormat="1" ht="15.95" customHeight="1">
      <c r="A18" s="120" t="s">
        <v>239</v>
      </c>
      <c r="B18" s="121" t="s">
        <v>240</v>
      </c>
      <c r="C18" s="122"/>
      <c r="D18" s="123"/>
      <c r="E18" s="123"/>
      <c r="F18" s="123"/>
      <c r="G18" s="123"/>
      <c r="H18" s="124">
        <v>22</v>
      </c>
      <c r="I18" s="123"/>
      <c r="J18" s="123"/>
      <c r="K18" s="123"/>
      <c r="L18" s="123"/>
      <c r="M18" s="123"/>
      <c r="N18" s="123"/>
      <c r="O18" s="123"/>
      <c r="P18" s="123"/>
      <c r="Q18" s="123"/>
      <c r="R18" s="123"/>
      <c r="S18" s="123"/>
      <c r="T18" s="123"/>
      <c r="U18" s="123"/>
      <c r="V18" s="124"/>
      <c r="W18" s="123"/>
      <c r="X18" s="125"/>
      <c r="Y18" s="123"/>
      <c r="Z18" s="124"/>
      <c r="AA18" s="123"/>
      <c r="AB18" s="123"/>
      <c r="AC18" s="123"/>
      <c r="AD18" s="123"/>
      <c r="AE18" s="123"/>
      <c r="AF18" s="123"/>
      <c r="AG18" s="123"/>
      <c r="AH18" s="123"/>
      <c r="AI18" s="123"/>
      <c r="AJ18" s="123"/>
      <c r="AK18" s="124">
        <v>22</v>
      </c>
      <c r="AL18" s="123"/>
      <c r="AM18" s="123"/>
      <c r="AN18" s="123"/>
      <c r="AO18" s="123"/>
      <c r="AP18" s="123"/>
      <c r="AQ18" s="123"/>
      <c r="AR18" s="123"/>
      <c r="AS18" s="123"/>
      <c r="AT18" s="126"/>
      <c r="AU18" s="124"/>
      <c r="AV18" s="123"/>
      <c r="AW18" s="123"/>
      <c r="AX18" s="129">
        <v>0.25</v>
      </c>
      <c r="AY18" s="127"/>
      <c r="AZ18" s="126"/>
      <c r="BA18" s="128"/>
      <c r="BB18" s="123"/>
      <c r="BC18" s="127"/>
      <c r="BD18" s="123"/>
      <c r="BE18" s="123"/>
      <c r="BF18" s="123"/>
      <c r="BG18" s="123"/>
      <c r="BH18" s="123"/>
      <c r="BI18" s="123"/>
      <c r="BJ18" s="123"/>
      <c r="BK18" s="123"/>
      <c r="BL18" s="123"/>
      <c r="BM18" s="123"/>
      <c r="BN18" s="123"/>
      <c r="BO18" s="127"/>
      <c r="BP18" s="345"/>
      <c r="BQ18" s="123">
        <v>1</v>
      </c>
      <c r="BR18" s="123">
        <v>1</v>
      </c>
      <c r="BS18" s="128"/>
      <c r="BT18" s="123"/>
      <c r="BU18" s="123"/>
      <c r="BV18" s="123"/>
      <c r="BW18" s="123"/>
      <c r="BX18" s="123"/>
      <c r="BY18" s="124"/>
    </row>
    <row r="19" spans="1:77" s="119" customFormat="1" ht="15.95" customHeight="1">
      <c r="A19" s="120" t="s">
        <v>258</v>
      </c>
      <c r="B19" s="121" t="s">
        <v>651</v>
      </c>
      <c r="C19" s="122"/>
      <c r="D19" s="123">
        <v>1</v>
      </c>
      <c r="E19" s="123"/>
      <c r="F19" s="123"/>
      <c r="G19" s="123">
        <v>1</v>
      </c>
      <c r="H19" s="124">
        <v>6</v>
      </c>
      <c r="I19" s="123"/>
      <c r="J19" s="123">
        <v>11</v>
      </c>
      <c r="K19" s="123">
        <v>0.6</v>
      </c>
      <c r="L19" s="123"/>
      <c r="M19" s="123"/>
      <c r="N19" s="123"/>
      <c r="O19" s="123"/>
      <c r="P19" s="123"/>
      <c r="Q19" s="123"/>
      <c r="R19" s="123"/>
      <c r="S19" s="123"/>
      <c r="T19" s="123"/>
      <c r="U19" s="123"/>
      <c r="V19" s="124"/>
      <c r="W19" s="123"/>
      <c r="X19" s="125"/>
      <c r="Y19" s="123"/>
      <c r="Z19" s="124"/>
      <c r="AA19" s="123"/>
      <c r="AB19" s="123"/>
      <c r="AC19" s="123"/>
      <c r="AD19" s="123"/>
      <c r="AE19" s="123"/>
      <c r="AF19" s="123">
        <v>0.6</v>
      </c>
      <c r="AG19" s="123">
        <v>1</v>
      </c>
      <c r="AH19" s="123"/>
      <c r="AI19" s="123"/>
      <c r="AJ19" s="123"/>
      <c r="AK19" s="124">
        <v>6</v>
      </c>
      <c r="AL19" s="123"/>
      <c r="AM19" s="123"/>
      <c r="AN19" s="123"/>
      <c r="AO19" s="123">
        <v>1</v>
      </c>
      <c r="AP19" s="123"/>
      <c r="AQ19" s="123"/>
      <c r="AR19" s="123"/>
      <c r="AS19" s="123"/>
      <c r="AT19" s="126"/>
      <c r="AU19" s="124"/>
      <c r="AV19" s="123"/>
      <c r="AW19" s="123"/>
      <c r="AX19" s="124"/>
      <c r="AY19" s="127"/>
      <c r="AZ19" s="126"/>
      <c r="BA19" s="128"/>
      <c r="BB19" s="123"/>
      <c r="BC19" s="127"/>
      <c r="BD19" s="123"/>
      <c r="BE19" s="123"/>
      <c r="BF19" s="123"/>
      <c r="BG19" s="123"/>
      <c r="BH19" s="123"/>
      <c r="BI19" s="123"/>
      <c r="BJ19" s="123"/>
      <c r="BK19" s="123"/>
      <c r="BL19" s="123"/>
      <c r="BM19" s="123"/>
      <c r="BN19" s="123"/>
      <c r="BO19" s="127"/>
      <c r="BP19" s="345"/>
      <c r="BQ19" s="123"/>
      <c r="BR19" s="123"/>
      <c r="BS19" s="128"/>
      <c r="BT19" s="123"/>
      <c r="BU19" s="123"/>
      <c r="BV19" s="123"/>
      <c r="BW19" s="123"/>
      <c r="BX19" s="123"/>
      <c r="BY19" s="124"/>
    </row>
    <row r="20" spans="1:77" s="119" customFormat="1" ht="15.95" customHeight="1">
      <c r="A20" s="120" t="s">
        <v>652</v>
      </c>
      <c r="B20" s="132" t="s">
        <v>653</v>
      </c>
      <c r="C20" s="122"/>
      <c r="D20" s="123">
        <v>3</v>
      </c>
      <c r="E20" s="123">
        <v>0.5</v>
      </c>
      <c r="F20" s="123"/>
      <c r="G20" s="123">
        <v>3</v>
      </c>
      <c r="H20" s="124"/>
      <c r="I20" s="123"/>
      <c r="J20" s="123">
        <v>30</v>
      </c>
      <c r="K20" s="123">
        <v>1</v>
      </c>
      <c r="L20" s="123"/>
      <c r="M20" s="123"/>
      <c r="N20" s="123"/>
      <c r="O20" s="123"/>
      <c r="P20" s="123"/>
      <c r="Q20" s="123"/>
      <c r="R20" s="123"/>
      <c r="S20" s="123"/>
      <c r="T20" s="123"/>
      <c r="U20" s="123"/>
      <c r="V20" s="124"/>
      <c r="W20" s="123"/>
      <c r="X20" s="125"/>
      <c r="Y20" s="123"/>
      <c r="Z20" s="124"/>
      <c r="AA20" s="123">
        <v>3</v>
      </c>
      <c r="AB20" s="123"/>
      <c r="AC20" s="123"/>
      <c r="AD20" s="123"/>
      <c r="AE20" s="123"/>
      <c r="AF20" s="123"/>
      <c r="AG20" s="123">
        <v>6</v>
      </c>
      <c r="AH20" s="123"/>
      <c r="AI20" s="123"/>
      <c r="AJ20" s="123"/>
      <c r="AK20" s="124"/>
      <c r="AL20" s="123"/>
      <c r="AM20" s="123"/>
      <c r="AN20" s="123"/>
      <c r="AO20" s="123"/>
      <c r="AP20" s="123"/>
      <c r="AQ20" s="123"/>
      <c r="AR20" s="123"/>
      <c r="AS20" s="123"/>
      <c r="AT20" s="126"/>
      <c r="AU20" s="124"/>
      <c r="AV20" s="123"/>
      <c r="AW20" s="123"/>
      <c r="AX20" s="124"/>
      <c r="AY20" s="127"/>
      <c r="AZ20" s="126"/>
      <c r="BA20" s="128"/>
      <c r="BB20" s="123">
        <v>1</v>
      </c>
      <c r="BC20" s="127"/>
      <c r="BD20" s="123"/>
      <c r="BE20" s="123"/>
      <c r="BF20" s="123"/>
      <c r="BG20" s="123"/>
      <c r="BH20" s="123"/>
      <c r="BI20" s="123"/>
      <c r="BJ20" s="123"/>
      <c r="BK20" s="123"/>
      <c r="BL20" s="123"/>
      <c r="BM20" s="123"/>
      <c r="BN20" s="123"/>
      <c r="BO20" s="127"/>
      <c r="BP20" s="345"/>
      <c r="BQ20" s="123"/>
      <c r="BR20" s="123"/>
      <c r="BS20" s="128"/>
      <c r="BT20" s="123"/>
      <c r="BU20" s="123"/>
      <c r="BV20" s="123"/>
      <c r="BW20" s="123"/>
      <c r="BX20" s="123"/>
      <c r="BY20" s="124"/>
    </row>
    <row r="21" spans="1:77" s="119" customFormat="1" ht="15.95" customHeight="1">
      <c r="A21" s="120" t="s">
        <v>275</v>
      </c>
      <c r="B21" s="132" t="s">
        <v>654</v>
      </c>
      <c r="C21" s="122"/>
      <c r="D21" s="123"/>
      <c r="E21" s="123"/>
      <c r="F21" s="123"/>
      <c r="G21" s="123"/>
      <c r="H21" s="124"/>
      <c r="I21" s="123"/>
      <c r="J21" s="123"/>
      <c r="K21" s="123"/>
      <c r="L21" s="123"/>
      <c r="M21" s="123"/>
      <c r="N21" s="123"/>
      <c r="O21" s="123"/>
      <c r="P21" s="123">
        <v>1</v>
      </c>
      <c r="Q21" s="123">
        <v>1</v>
      </c>
      <c r="R21" s="123"/>
      <c r="S21" s="123"/>
      <c r="T21" s="123"/>
      <c r="U21" s="123"/>
      <c r="V21" s="124"/>
      <c r="W21" s="123"/>
      <c r="X21" s="125"/>
      <c r="Y21" s="123"/>
      <c r="Z21" s="124"/>
      <c r="AA21" s="123"/>
      <c r="AB21" s="123"/>
      <c r="AC21" s="123"/>
      <c r="AD21" s="123"/>
      <c r="AE21" s="123"/>
      <c r="AF21" s="123"/>
      <c r="AG21" s="123"/>
      <c r="AH21" s="123"/>
      <c r="AI21" s="123"/>
      <c r="AJ21" s="123"/>
      <c r="AK21" s="124"/>
      <c r="AL21" s="123">
        <v>2</v>
      </c>
      <c r="AM21" s="123"/>
      <c r="AN21" s="123"/>
      <c r="AO21" s="123"/>
      <c r="AP21" s="123"/>
      <c r="AQ21" s="123"/>
      <c r="AR21" s="123"/>
      <c r="AS21" s="123"/>
      <c r="AT21" s="126"/>
      <c r="AU21" s="124"/>
      <c r="AV21" s="123"/>
      <c r="AW21" s="123"/>
      <c r="AX21" s="124"/>
      <c r="AY21" s="127"/>
      <c r="AZ21" s="126"/>
      <c r="BA21" s="128"/>
      <c r="BB21" s="123"/>
      <c r="BC21" s="127"/>
      <c r="BD21" s="123"/>
      <c r="BE21" s="123"/>
      <c r="BF21" s="123"/>
      <c r="BG21" s="123"/>
      <c r="BH21" s="123"/>
      <c r="BI21" s="123"/>
      <c r="BJ21" s="123"/>
      <c r="BK21" s="123"/>
      <c r="BL21" s="123"/>
      <c r="BM21" s="123"/>
      <c r="BN21" s="123"/>
      <c r="BO21" s="127"/>
      <c r="BP21" s="345"/>
      <c r="BQ21" s="123"/>
      <c r="BR21" s="123"/>
      <c r="BS21" s="128"/>
      <c r="BT21" s="123"/>
      <c r="BU21" s="123"/>
      <c r="BV21" s="123"/>
      <c r="BW21" s="123"/>
      <c r="BX21" s="123"/>
      <c r="BY21" s="124"/>
    </row>
    <row r="22" spans="1:77" s="119" customFormat="1" ht="15.95" customHeight="1">
      <c r="A22" s="120" t="s">
        <v>271</v>
      </c>
      <c r="B22" s="132" t="s">
        <v>655</v>
      </c>
      <c r="C22" s="122">
        <v>1</v>
      </c>
      <c r="D22" s="123"/>
      <c r="E22" s="123">
        <v>0.5</v>
      </c>
      <c r="F22" s="123"/>
      <c r="G22" s="123">
        <v>1</v>
      </c>
      <c r="H22" s="124"/>
      <c r="I22" s="123"/>
      <c r="J22" s="123"/>
      <c r="K22" s="123"/>
      <c r="L22" s="123"/>
      <c r="M22" s="123"/>
      <c r="N22" s="123">
        <v>8</v>
      </c>
      <c r="O22" s="123">
        <v>1</v>
      </c>
      <c r="P22" s="123"/>
      <c r="Q22" s="123"/>
      <c r="R22" s="123"/>
      <c r="S22" s="123"/>
      <c r="T22" s="123"/>
      <c r="U22" s="123"/>
      <c r="V22" s="124"/>
      <c r="W22" s="123"/>
      <c r="X22" s="125"/>
      <c r="Y22" s="123"/>
      <c r="Z22" s="124"/>
      <c r="AA22" s="123"/>
      <c r="AB22" s="123"/>
      <c r="AC22" s="123"/>
      <c r="AD22" s="123"/>
      <c r="AE22" s="123"/>
      <c r="AF22" s="123"/>
      <c r="AG22" s="123"/>
      <c r="AH22" s="123"/>
      <c r="AI22" s="123"/>
      <c r="AJ22" s="123"/>
      <c r="AK22" s="124"/>
      <c r="AL22" s="123"/>
      <c r="AM22" s="123"/>
      <c r="AN22" s="123"/>
      <c r="AO22" s="123"/>
      <c r="AP22" s="123"/>
      <c r="AQ22" s="123"/>
      <c r="AR22" s="123"/>
      <c r="AS22" s="123"/>
      <c r="AT22" s="126"/>
      <c r="AU22" s="124"/>
      <c r="AV22" s="123"/>
      <c r="AW22" s="123"/>
      <c r="AX22" s="124"/>
      <c r="AY22" s="127"/>
      <c r="AZ22" s="126"/>
      <c r="BA22" s="128"/>
      <c r="BB22" s="123"/>
      <c r="BC22" s="127"/>
      <c r="BD22" s="123"/>
      <c r="BE22" s="123"/>
      <c r="BF22" s="123"/>
      <c r="BG22" s="123"/>
      <c r="BH22" s="123"/>
      <c r="BI22" s="123"/>
      <c r="BJ22" s="123"/>
      <c r="BK22" s="123"/>
      <c r="BL22" s="123"/>
      <c r="BM22" s="123"/>
      <c r="BN22" s="123"/>
      <c r="BO22" s="127"/>
      <c r="BP22" s="345"/>
      <c r="BQ22" s="123"/>
      <c r="BR22" s="123"/>
      <c r="BS22" s="128"/>
      <c r="BT22" s="123"/>
      <c r="BU22" s="123"/>
      <c r="BV22" s="123"/>
      <c r="BW22" s="123"/>
      <c r="BX22" s="123"/>
      <c r="BY22" s="124"/>
    </row>
    <row r="23" spans="1:77" s="119" customFormat="1" ht="15.95" customHeight="1">
      <c r="A23" s="120" t="s">
        <v>297</v>
      </c>
      <c r="B23" s="121" t="s">
        <v>298</v>
      </c>
      <c r="C23" s="122"/>
      <c r="D23" s="123"/>
      <c r="E23" s="123"/>
      <c r="F23" s="123"/>
      <c r="G23" s="123"/>
      <c r="H23" s="124"/>
      <c r="I23" s="123"/>
      <c r="J23" s="133">
        <v>35</v>
      </c>
      <c r="K23" s="133">
        <v>26</v>
      </c>
      <c r="L23" s="133">
        <v>7</v>
      </c>
      <c r="M23" s="123"/>
      <c r="N23" s="123"/>
      <c r="O23" s="123"/>
      <c r="P23" s="123">
        <v>12.5</v>
      </c>
      <c r="Q23" s="123">
        <v>1</v>
      </c>
      <c r="R23" s="123"/>
      <c r="S23" s="123"/>
      <c r="T23" s="123"/>
      <c r="U23" s="156" t="s">
        <v>443</v>
      </c>
      <c r="V23" s="124">
        <v>1</v>
      </c>
      <c r="W23" s="133"/>
      <c r="X23" s="125"/>
      <c r="Y23" s="123">
        <v>2</v>
      </c>
      <c r="Z23" s="124"/>
      <c r="AA23" s="123">
        <v>16</v>
      </c>
      <c r="AB23" s="123"/>
      <c r="AC23" s="123"/>
      <c r="AD23" s="123"/>
      <c r="AE23" s="123"/>
      <c r="AF23" s="123"/>
      <c r="AG23" s="123"/>
      <c r="AH23" s="123"/>
      <c r="AI23" s="123"/>
      <c r="AJ23" s="123"/>
      <c r="AK23" s="124"/>
      <c r="AL23" s="123"/>
      <c r="AM23" s="123"/>
      <c r="AN23" s="123"/>
      <c r="AO23" s="123"/>
      <c r="AP23" s="123"/>
      <c r="AQ23" s="123"/>
      <c r="AR23" s="123"/>
      <c r="AS23" s="123"/>
      <c r="AT23" s="126"/>
      <c r="AU23" s="124"/>
      <c r="AV23" s="123"/>
      <c r="AW23" s="123"/>
      <c r="AX23" s="124"/>
      <c r="AY23" s="127"/>
      <c r="AZ23" s="126"/>
      <c r="BA23" s="128">
        <v>1</v>
      </c>
      <c r="BB23" s="123">
        <v>2</v>
      </c>
      <c r="BC23" s="127">
        <v>1.3</v>
      </c>
      <c r="BD23" s="123">
        <v>0.3</v>
      </c>
      <c r="BE23" s="123"/>
      <c r="BF23" s="123">
        <v>0.3</v>
      </c>
      <c r="BG23" s="123">
        <v>0.3</v>
      </c>
      <c r="BH23" s="123"/>
      <c r="BI23" s="123">
        <v>0.3</v>
      </c>
      <c r="BJ23" s="123">
        <v>0.3</v>
      </c>
      <c r="BK23" s="123">
        <v>1</v>
      </c>
      <c r="BL23" s="123">
        <v>1.5</v>
      </c>
      <c r="BM23" s="123"/>
      <c r="BN23" s="123"/>
      <c r="BO23" s="127"/>
      <c r="BP23" s="345">
        <v>2</v>
      </c>
      <c r="BQ23" s="123"/>
      <c r="BR23" s="123"/>
      <c r="BS23" s="128"/>
      <c r="BT23" s="123"/>
      <c r="BU23" s="123"/>
      <c r="BV23" s="123"/>
      <c r="BW23" s="123"/>
      <c r="BX23" s="123"/>
      <c r="BY23" s="124"/>
    </row>
    <row r="24" spans="1:77" s="119" customFormat="1" ht="15.95" customHeight="1">
      <c r="A24" s="120" t="s">
        <v>299</v>
      </c>
      <c r="B24" s="121" t="s">
        <v>656</v>
      </c>
      <c r="C24" s="122"/>
      <c r="D24" s="123"/>
      <c r="E24" s="123"/>
      <c r="F24" s="123"/>
      <c r="G24" s="123"/>
      <c r="H24" s="124"/>
      <c r="I24" s="123"/>
      <c r="J24" s="123">
        <v>2.8</v>
      </c>
      <c r="K24" s="123"/>
      <c r="L24" s="123"/>
      <c r="M24" s="123"/>
      <c r="N24" s="123"/>
      <c r="O24" s="123"/>
      <c r="P24" s="123"/>
      <c r="Q24" s="123"/>
      <c r="R24" s="123"/>
      <c r="S24" s="123"/>
      <c r="T24" s="123"/>
      <c r="U24" s="123"/>
      <c r="V24" s="124"/>
      <c r="W24" s="123"/>
      <c r="X24" s="125"/>
      <c r="Y24" s="123"/>
      <c r="Z24" s="124"/>
      <c r="AA24" s="123"/>
      <c r="AB24" s="123"/>
      <c r="AC24" s="123"/>
      <c r="AD24" s="123"/>
      <c r="AE24" s="123"/>
      <c r="AF24" s="123"/>
      <c r="AG24" s="123"/>
      <c r="AH24" s="123"/>
      <c r="AI24" s="123"/>
      <c r="AJ24" s="123"/>
      <c r="AK24" s="124"/>
      <c r="AL24" s="123"/>
      <c r="AM24" s="123"/>
      <c r="AN24" s="123"/>
      <c r="AO24" s="123"/>
      <c r="AP24" s="123"/>
      <c r="AQ24" s="123"/>
      <c r="AR24" s="123"/>
      <c r="AS24" s="123"/>
      <c r="AT24" s="126"/>
      <c r="AU24" s="124"/>
      <c r="AV24" s="123"/>
      <c r="AW24" s="123"/>
      <c r="AX24" s="124"/>
      <c r="AY24" s="127"/>
      <c r="AZ24" s="126"/>
      <c r="BA24" s="128"/>
      <c r="BB24" s="123"/>
      <c r="BC24" s="127"/>
      <c r="BD24" s="123"/>
      <c r="BE24" s="123"/>
      <c r="BF24" s="123"/>
      <c r="BG24" s="123"/>
      <c r="BH24" s="123"/>
      <c r="BI24" s="123"/>
      <c r="BJ24" s="123"/>
      <c r="BK24" s="123"/>
      <c r="BL24" s="123"/>
      <c r="BM24" s="123"/>
      <c r="BN24" s="123"/>
      <c r="BO24" s="127"/>
      <c r="BP24" s="345"/>
      <c r="BQ24" s="123"/>
      <c r="BR24" s="123"/>
      <c r="BS24" s="128"/>
      <c r="BT24" s="123"/>
      <c r="BU24" s="123"/>
      <c r="BV24" s="123"/>
      <c r="BW24" s="123"/>
      <c r="BX24" s="123"/>
      <c r="BY24" s="124"/>
    </row>
    <row r="25" spans="1:77" s="119" customFormat="1" ht="15.95" customHeight="1">
      <c r="A25" s="120" t="s">
        <v>304</v>
      </c>
      <c r="B25" s="121" t="s">
        <v>657</v>
      </c>
      <c r="C25" s="122"/>
      <c r="D25" s="123"/>
      <c r="E25" s="123"/>
      <c r="F25" s="123"/>
      <c r="G25" s="123"/>
      <c r="H25" s="124">
        <v>3</v>
      </c>
      <c r="I25" s="123"/>
      <c r="J25" s="123"/>
      <c r="K25" s="123"/>
      <c r="L25" s="123"/>
      <c r="M25" s="123"/>
      <c r="N25" s="123"/>
      <c r="O25" s="123"/>
      <c r="P25" s="123">
        <v>8.5</v>
      </c>
      <c r="Q25" s="123">
        <v>9</v>
      </c>
      <c r="R25" s="346"/>
      <c r="S25" s="123"/>
      <c r="T25" s="123"/>
      <c r="U25" s="123"/>
      <c r="V25" s="124"/>
      <c r="W25" s="123"/>
      <c r="X25" s="125"/>
      <c r="Y25" s="123"/>
      <c r="Z25" s="124"/>
      <c r="AA25" s="123"/>
      <c r="AB25" s="123"/>
      <c r="AC25" s="123"/>
      <c r="AD25" s="123"/>
      <c r="AE25" s="123">
        <v>22</v>
      </c>
      <c r="AF25" s="123"/>
      <c r="AG25" s="123"/>
      <c r="AH25" s="123"/>
      <c r="AI25" s="123">
        <v>4</v>
      </c>
      <c r="AJ25" s="123"/>
      <c r="AK25" s="134">
        <v>3</v>
      </c>
      <c r="AL25" s="135">
        <v>52</v>
      </c>
      <c r="AM25" s="135">
        <v>4</v>
      </c>
      <c r="AN25" s="135">
        <v>7</v>
      </c>
      <c r="AO25" s="123">
        <v>19</v>
      </c>
      <c r="AP25" s="123"/>
      <c r="AQ25" s="123"/>
      <c r="AR25" s="123"/>
      <c r="AS25" s="123"/>
      <c r="AT25" s="126"/>
      <c r="AU25" s="129">
        <v>0.75</v>
      </c>
      <c r="AV25" s="130">
        <v>0.75</v>
      </c>
      <c r="AW25" s="123">
        <v>3</v>
      </c>
      <c r="AX25" s="129">
        <v>0.25</v>
      </c>
      <c r="AY25" s="127"/>
      <c r="AZ25" s="126"/>
      <c r="BA25" s="128"/>
      <c r="BB25" s="123"/>
      <c r="BC25" s="241"/>
      <c r="BD25" s="136"/>
      <c r="BE25" s="136">
        <v>0.5</v>
      </c>
      <c r="BF25" s="136"/>
      <c r="BG25" s="136"/>
      <c r="BH25" s="123"/>
      <c r="BI25" s="123"/>
      <c r="BJ25" s="123"/>
      <c r="BK25" s="123"/>
      <c r="BL25" s="123"/>
      <c r="BM25" s="123"/>
      <c r="BN25" s="123">
        <v>2</v>
      </c>
      <c r="BO25" s="127"/>
      <c r="BP25" s="345"/>
      <c r="BQ25" s="123"/>
      <c r="BR25" s="123"/>
      <c r="BS25" s="128"/>
      <c r="BT25" s="123"/>
      <c r="BU25" s="123">
        <v>1</v>
      </c>
      <c r="BV25" s="123"/>
      <c r="BW25" s="123"/>
      <c r="BX25" s="123"/>
      <c r="BY25" s="124"/>
    </row>
    <row r="26" spans="1:77" s="119" customFormat="1" ht="15.95" customHeight="1">
      <c r="A26" s="120" t="s">
        <v>332</v>
      </c>
      <c r="B26" s="347" t="s">
        <v>658</v>
      </c>
      <c r="C26" s="122"/>
      <c r="D26" s="123"/>
      <c r="E26" s="123"/>
      <c r="F26" s="123"/>
      <c r="G26" s="123"/>
      <c r="H26" s="124"/>
      <c r="I26" s="123"/>
      <c r="J26" s="123"/>
      <c r="K26" s="123"/>
      <c r="L26" s="123"/>
      <c r="M26" s="123"/>
      <c r="N26" s="123"/>
      <c r="O26" s="123"/>
      <c r="P26" s="123"/>
      <c r="Q26" s="346"/>
      <c r="R26" s="346">
        <v>2</v>
      </c>
      <c r="S26" s="123"/>
      <c r="T26" s="123"/>
      <c r="U26" s="123"/>
      <c r="V26" s="124"/>
      <c r="W26" s="123"/>
      <c r="X26" s="125"/>
      <c r="Y26" s="123"/>
      <c r="Z26" s="124"/>
      <c r="AA26" s="123"/>
      <c r="AB26" s="123"/>
      <c r="AC26" s="123"/>
      <c r="AD26" s="123"/>
      <c r="AE26" s="123"/>
      <c r="AF26" s="123"/>
      <c r="AG26" s="123"/>
      <c r="AH26" s="123"/>
      <c r="AI26" s="123"/>
      <c r="AJ26" s="123"/>
      <c r="AK26" s="124"/>
      <c r="AL26" s="123"/>
      <c r="AM26" s="123"/>
      <c r="AN26" s="123"/>
      <c r="AO26" s="123"/>
      <c r="AP26" s="123"/>
      <c r="AQ26" s="123"/>
      <c r="AR26" s="123"/>
      <c r="AS26" s="123"/>
      <c r="AT26" s="126"/>
      <c r="AU26" s="124"/>
      <c r="AV26" s="123"/>
      <c r="AW26" s="123"/>
      <c r="AX26" s="124"/>
      <c r="AY26" s="127"/>
      <c r="AZ26" s="126"/>
      <c r="BA26" s="128"/>
      <c r="BB26" s="123"/>
      <c r="BC26" s="127"/>
      <c r="BD26" s="123"/>
      <c r="BE26" s="123"/>
      <c r="BF26" s="123"/>
      <c r="BG26" s="123"/>
      <c r="BH26" s="123"/>
      <c r="BI26" s="123"/>
      <c r="BJ26" s="123"/>
      <c r="BK26" s="123"/>
      <c r="BL26" s="123"/>
      <c r="BM26" s="123"/>
      <c r="BN26" s="123"/>
      <c r="BO26" s="127"/>
      <c r="BP26" s="345"/>
      <c r="BQ26" s="123"/>
      <c r="BR26" s="123"/>
      <c r="BS26" s="128"/>
      <c r="BT26" s="123"/>
      <c r="BU26" s="123"/>
      <c r="BV26" s="123"/>
      <c r="BW26" s="123"/>
      <c r="BX26" s="123"/>
      <c r="BY26" s="124"/>
    </row>
    <row r="27" spans="1:77" s="119" customFormat="1" ht="15.95" customHeight="1">
      <c r="A27" s="120" t="s">
        <v>339</v>
      </c>
      <c r="B27" s="121" t="s">
        <v>503</v>
      </c>
      <c r="C27" s="122"/>
      <c r="D27" s="123"/>
      <c r="E27" s="123"/>
      <c r="F27" s="123"/>
      <c r="G27" s="123"/>
      <c r="H27" s="124"/>
      <c r="I27" s="123"/>
      <c r="J27" s="123"/>
      <c r="K27" s="123"/>
      <c r="L27" s="123"/>
      <c r="M27" s="123"/>
      <c r="N27" s="123"/>
      <c r="O27" s="123"/>
      <c r="P27" s="123">
        <v>5</v>
      </c>
      <c r="Q27" s="348">
        <v>4</v>
      </c>
      <c r="R27" s="348"/>
      <c r="S27" s="123"/>
      <c r="T27" s="123"/>
      <c r="U27" s="123"/>
      <c r="V27" s="124"/>
      <c r="W27" s="123"/>
      <c r="X27" s="125"/>
      <c r="Y27" s="123"/>
      <c r="Z27" s="124"/>
      <c r="AA27" s="123"/>
      <c r="AB27" s="123"/>
      <c r="AC27" s="123"/>
      <c r="AD27" s="123"/>
      <c r="AE27" s="123"/>
      <c r="AF27" s="123"/>
      <c r="AG27" s="123"/>
      <c r="AH27" s="123"/>
      <c r="AI27" s="123"/>
      <c r="AJ27" s="123"/>
      <c r="AK27" s="124"/>
      <c r="AL27" s="123"/>
      <c r="AM27" s="123"/>
      <c r="AN27" s="123"/>
      <c r="AO27" s="123"/>
      <c r="AP27" s="123"/>
      <c r="AQ27" s="123"/>
      <c r="AR27" s="123"/>
      <c r="AS27" s="123"/>
      <c r="AT27" s="126"/>
      <c r="AU27" s="124"/>
      <c r="AV27" s="123"/>
      <c r="AW27" s="123">
        <v>3</v>
      </c>
      <c r="AX27" s="124"/>
      <c r="AY27" s="127">
        <v>0.65</v>
      </c>
      <c r="AZ27" s="137">
        <v>1</v>
      </c>
      <c r="BA27" s="138"/>
      <c r="BB27" s="133"/>
      <c r="BC27" s="242">
        <v>0.2</v>
      </c>
      <c r="BD27" s="133"/>
      <c r="BE27" s="133"/>
      <c r="BF27" s="133">
        <v>0.2</v>
      </c>
      <c r="BG27" s="133">
        <v>0.2</v>
      </c>
      <c r="BH27" s="135">
        <v>0.2</v>
      </c>
      <c r="BI27" s="135"/>
      <c r="BJ27" s="135"/>
      <c r="BK27" s="135"/>
      <c r="BL27" s="135"/>
      <c r="BM27" s="135"/>
      <c r="BN27" s="133"/>
      <c r="BO27" s="242"/>
      <c r="BP27" s="349"/>
      <c r="BQ27" s="133"/>
      <c r="BR27" s="133"/>
      <c r="BS27" s="138"/>
      <c r="BT27" s="133"/>
      <c r="BU27" s="133"/>
      <c r="BV27" s="133"/>
      <c r="BW27" s="133"/>
      <c r="BX27" s="133"/>
      <c r="BY27" s="139"/>
    </row>
    <row r="28" spans="1:77" s="119" customFormat="1" ht="15.95" customHeight="1">
      <c r="A28" s="120" t="s">
        <v>346</v>
      </c>
      <c r="B28" s="121" t="s">
        <v>345</v>
      </c>
      <c r="C28" s="122"/>
      <c r="D28" s="123"/>
      <c r="E28" s="123"/>
      <c r="F28" s="123"/>
      <c r="G28" s="123"/>
      <c r="H28" s="124"/>
      <c r="I28" s="123"/>
      <c r="J28" s="123"/>
      <c r="K28" s="123"/>
      <c r="L28" s="123"/>
      <c r="M28" s="123"/>
      <c r="N28" s="123"/>
      <c r="O28" s="123"/>
      <c r="P28" s="123"/>
      <c r="Q28" s="142"/>
      <c r="R28" s="142"/>
      <c r="S28" s="123"/>
      <c r="T28" s="123"/>
      <c r="U28" s="123"/>
      <c r="V28" s="124"/>
      <c r="W28" s="123"/>
      <c r="X28" s="125"/>
      <c r="Y28" s="123"/>
      <c r="Z28" s="124"/>
      <c r="AA28" s="123"/>
      <c r="AB28" s="123"/>
      <c r="AC28" s="123"/>
      <c r="AD28" s="123"/>
      <c r="AE28" s="123"/>
      <c r="AF28" s="123"/>
      <c r="AG28" s="123"/>
      <c r="AH28" s="123"/>
      <c r="AI28" s="123"/>
      <c r="AJ28" s="123"/>
      <c r="AK28" s="124"/>
      <c r="AL28" s="123"/>
      <c r="AM28" s="123"/>
      <c r="AN28" s="123"/>
      <c r="AO28" s="123"/>
      <c r="AP28" s="123"/>
      <c r="AQ28" s="123"/>
      <c r="AR28" s="123"/>
      <c r="AS28" s="123"/>
      <c r="AT28" s="126"/>
      <c r="AU28" s="124"/>
      <c r="AV28" s="123"/>
      <c r="AW28" s="123"/>
      <c r="AX28" s="124"/>
      <c r="AY28" s="127">
        <v>0.35</v>
      </c>
      <c r="AZ28" s="140"/>
      <c r="BA28" s="141"/>
      <c r="BB28" s="136"/>
      <c r="BC28" s="241"/>
      <c r="BD28" s="136"/>
      <c r="BE28" s="136"/>
      <c r="BF28" s="136"/>
      <c r="BG28" s="350">
        <v>0.25</v>
      </c>
      <c r="BH28" s="142"/>
      <c r="BI28" s="142"/>
      <c r="BJ28" s="142"/>
      <c r="BK28" s="142"/>
      <c r="BL28" s="142"/>
      <c r="BM28" s="142"/>
      <c r="BN28" s="136"/>
      <c r="BO28" s="241"/>
      <c r="BP28" s="351"/>
      <c r="BQ28" s="136"/>
      <c r="BR28" s="136"/>
      <c r="BS28" s="141"/>
      <c r="BT28" s="136"/>
      <c r="BU28" s="136"/>
      <c r="BV28" s="136"/>
      <c r="BW28" s="136"/>
      <c r="BX28" s="136"/>
      <c r="BY28" s="143"/>
    </row>
    <row r="29" spans="1:77" s="144" customFormat="1" ht="15.95" customHeight="1">
      <c r="A29" s="120" t="s">
        <v>359</v>
      </c>
      <c r="B29" s="121" t="s">
        <v>360</v>
      </c>
      <c r="C29" s="122"/>
      <c r="D29" s="123"/>
      <c r="E29" s="123"/>
      <c r="F29" s="123"/>
      <c r="G29" s="123"/>
      <c r="H29" s="124"/>
      <c r="I29" s="123"/>
      <c r="J29" s="123"/>
      <c r="K29" s="123"/>
      <c r="L29" s="123"/>
      <c r="M29" s="123">
        <v>5</v>
      </c>
      <c r="N29" s="123"/>
      <c r="O29" s="123"/>
      <c r="P29" s="123"/>
      <c r="Q29" s="123"/>
      <c r="R29" s="123"/>
      <c r="S29" s="123"/>
      <c r="T29" s="123"/>
      <c r="U29" s="123"/>
      <c r="V29" s="124"/>
      <c r="W29" s="123"/>
      <c r="X29" s="125"/>
      <c r="Y29" s="123"/>
      <c r="Z29" s="124"/>
      <c r="AA29" s="123"/>
      <c r="AB29" s="123"/>
      <c r="AC29" s="123"/>
      <c r="AD29" s="123"/>
      <c r="AE29" s="123"/>
      <c r="AF29" s="123"/>
      <c r="AG29" s="123"/>
      <c r="AH29" s="123"/>
      <c r="AI29" s="123"/>
      <c r="AJ29" s="123"/>
      <c r="AK29" s="124"/>
      <c r="AL29" s="123"/>
      <c r="AM29" s="123"/>
      <c r="AN29" s="123"/>
      <c r="AO29" s="123"/>
      <c r="AP29" s="123"/>
      <c r="AQ29" s="123"/>
      <c r="AR29" s="123"/>
      <c r="AS29" s="123"/>
      <c r="AT29" s="126"/>
      <c r="AU29" s="124"/>
      <c r="AV29" s="123"/>
      <c r="AW29" s="123"/>
      <c r="AX29" s="124"/>
      <c r="AY29" s="127"/>
      <c r="AZ29" s="126"/>
      <c r="BA29" s="128"/>
      <c r="BB29" s="123"/>
      <c r="BC29" s="127"/>
      <c r="BD29" s="123"/>
      <c r="BE29" s="123"/>
      <c r="BF29" s="123"/>
      <c r="BG29" s="123"/>
      <c r="BH29" s="123"/>
      <c r="BI29" s="123"/>
      <c r="BJ29" s="123"/>
      <c r="BK29" s="123"/>
      <c r="BL29" s="123"/>
      <c r="BM29" s="123"/>
      <c r="BN29" s="123"/>
      <c r="BO29" s="127"/>
      <c r="BP29" s="345"/>
      <c r="BQ29" s="123"/>
      <c r="BR29" s="123"/>
      <c r="BS29" s="128"/>
      <c r="BT29" s="123"/>
      <c r="BU29" s="123"/>
      <c r="BV29" s="123"/>
      <c r="BW29" s="123"/>
      <c r="BX29" s="123"/>
      <c r="BY29" s="124"/>
    </row>
    <row r="30" spans="1:77" s="144" customFormat="1" ht="15.95" customHeight="1">
      <c r="A30" s="120" t="s">
        <v>368</v>
      </c>
      <c r="B30" s="121" t="s">
        <v>369</v>
      </c>
      <c r="C30" s="122"/>
      <c r="D30" s="123"/>
      <c r="E30" s="123"/>
      <c r="F30" s="123"/>
      <c r="G30" s="123"/>
      <c r="H30" s="124">
        <v>2</v>
      </c>
      <c r="I30" s="123"/>
      <c r="J30" s="123"/>
      <c r="K30" s="123"/>
      <c r="L30" s="123"/>
      <c r="M30" s="123"/>
      <c r="N30" s="123"/>
      <c r="O30" s="123"/>
      <c r="P30" s="123"/>
      <c r="Q30" s="123"/>
      <c r="R30" s="123"/>
      <c r="S30" s="123"/>
      <c r="T30" s="123"/>
      <c r="U30" s="123"/>
      <c r="V30" s="124"/>
      <c r="W30" s="123"/>
      <c r="X30" s="125"/>
      <c r="Y30" s="123"/>
      <c r="Z30" s="124"/>
      <c r="AA30" s="123"/>
      <c r="AB30" s="123"/>
      <c r="AC30" s="123"/>
      <c r="AD30" s="123"/>
      <c r="AE30" s="123"/>
      <c r="AF30" s="123"/>
      <c r="AG30" s="123"/>
      <c r="AH30" s="123"/>
      <c r="AI30" s="123"/>
      <c r="AJ30" s="123"/>
      <c r="AK30" s="124"/>
      <c r="AL30" s="123"/>
      <c r="AM30" s="123"/>
      <c r="AN30" s="123"/>
      <c r="AO30" s="123">
        <v>71</v>
      </c>
      <c r="AP30" s="123">
        <v>19</v>
      </c>
      <c r="AQ30" s="123">
        <v>1</v>
      </c>
      <c r="AR30" s="123">
        <v>1</v>
      </c>
      <c r="AS30" s="123">
        <v>1</v>
      </c>
      <c r="AT30" s="126">
        <v>1</v>
      </c>
      <c r="AU30" s="124"/>
      <c r="AV30" s="123"/>
      <c r="AW30" s="123"/>
      <c r="AX30" s="129">
        <v>0.25</v>
      </c>
      <c r="AY30" s="127"/>
      <c r="AZ30" s="126"/>
      <c r="BA30" s="128"/>
      <c r="BB30" s="123"/>
      <c r="BC30" s="127"/>
      <c r="BD30" s="123"/>
      <c r="BE30" s="123"/>
      <c r="BF30" s="123"/>
      <c r="BG30" s="123"/>
      <c r="BH30" s="123"/>
      <c r="BI30" s="123"/>
      <c r="BJ30" s="123"/>
      <c r="BK30" s="123"/>
      <c r="BL30" s="123"/>
      <c r="BM30" s="123"/>
      <c r="BN30" s="123"/>
      <c r="BO30" s="127"/>
      <c r="BP30" s="345"/>
      <c r="BQ30" s="123"/>
      <c r="BR30" s="123"/>
      <c r="BS30" s="128">
        <v>1</v>
      </c>
      <c r="BT30" s="123"/>
      <c r="BU30" s="123"/>
      <c r="BV30" s="123"/>
      <c r="BW30" s="123"/>
      <c r="BX30" s="123"/>
      <c r="BY30" s="124"/>
    </row>
    <row r="31" spans="1:77" s="144" customFormat="1" ht="15.95" customHeight="1">
      <c r="A31" s="120" t="s">
        <v>371</v>
      </c>
      <c r="B31" s="121" t="s">
        <v>372</v>
      </c>
      <c r="C31" s="122"/>
      <c r="D31" s="123"/>
      <c r="E31" s="123"/>
      <c r="F31" s="123"/>
      <c r="G31" s="123"/>
      <c r="H31" s="124">
        <v>1</v>
      </c>
      <c r="I31" s="123"/>
      <c r="J31" s="123"/>
      <c r="K31" s="123"/>
      <c r="L31" s="123"/>
      <c r="M31" s="123"/>
      <c r="N31" s="123"/>
      <c r="O31" s="123"/>
      <c r="P31" s="123"/>
      <c r="Q31" s="123"/>
      <c r="R31" s="123"/>
      <c r="S31" s="123"/>
      <c r="T31" s="123"/>
      <c r="U31" s="123"/>
      <c r="V31" s="124"/>
      <c r="W31" s="123"/>
      <c r="X31" s="125"/>
      <c r="Y31" s="123"/>
      <c r="Z31" s="124"/>
      <c r="AA31" s="123"/>
      <c r="AB31" s="123"/>
      <c r="AC31" s="123"/>
      <c r="AD31" s="123"/>
      <c r="AE31" s="123"/>
      <c r="AF31" s="123"/>
      <c r="AG31" s="123"/>
      <c r="AH31" s="123"/>
      <c r="AI31" s="123"/>
      <c r="AJ31" s="123"/>
      <c r="AK31" s="124">
        <v>1</v>
      </c>
      <c r="AL31" s="123"/>
      <c r="AM31" s="123"/>
      <c r="AN31" s="123"/>
      <c r="AO31" s="123">
        <v>1</v>
      </c>
      <c r="AP31" s="123"/>
      <c r="AQ31" s="123"/>
      <c r="AR31" s="123"/>
      <c r="AS31" s="123"/>
      <c r="AT31" s="126"/>
      <c r="AU31" s="124"/>
      <c r="AV31" s="123"/>
      <c r="AW31" s="123"/>
      <c r="AX31" s="124"/>
      <c r="AY31" s="127"/>
      <c r="AZ31" s="126"/>
      <c r="BA31" s="128"/>
      <c r="BB31" s="123"/>
      <c r="BC31" s="127"/>
      <c r="BD31" s="123"/>
      <c r="BE31" s="123"/>
      <c r="BF31" s="123"/>
      <c r="BG31" s="123"/>
      <c r="BH31" s="123"/>
      <c r="BI31" s="123"/>
      <c r="BJ31" s="123"/>
      <c r="BK31" s="123"/>
      <c r="BL31" s="123"/>
      <c r="BM31" s="123"/>
      <c r="BN31" s="123"/>
      <c r="BO31" s="127"/>
      <c r="BP31" s="345"/>
      <c r="BQ31" s="123"/>
      <c r="BR31" s="123"/>
      <c r="BS31" s="128"/>
      <c r="BT31" s="123"/>
      <c r="BU31" s="123"/>
      <c r="BV31" s="123"/>
      <c r="BW31" s="123"/>
      <c r="BX31" s="123"/>
      <c r="BY31" s="124"/>
    </row>
    <row r="32" spans="1:77" s="144" customFormat="1" ht="15.95" hidden="1" customHeight="1">
      <c r="A32" s="120" t="s">
        <v>659</v>
      </c>
      <c r="B32" s="121" t="s">
        <v>380</v>
      </c>
      <c r="C32" s="122"/>
      <c r="D32" s="123"/>
      <c r="E32" s="123"/>
      <c r="F32" s="123"/>
      <c r="G32" s="123"/>
      <c r="H32" s="124"/>
      <c r="I32" s="123"/>
      <c r="J32" s="123"/>
      <c r="K32" s="123"/>
      <c r="L32" s="123"/>
      <c r="M32" s="123"/>
      <c r="N32" s="123"/>
      <c r="O32" s="123"/>
      <c r="P32" s="123"/>
      <c r="Q32" s="123"/>
      <c r="R32" s="123"/>
      <c r="S32" s="123"/>
      <c r="T32" s="123"/>
      <c r="U32" s="123"/>
      <c r="V32" s="124"/>
      <c r="W32" s="123"/>
      <c r="X32" s="125"/>
      <c r="Y32" s="123"/>
      <c r="Z32" s="124"/>
      <c r="AA32" s="123"/>
      <c r="AB32" s="123"/>
      <c r="AC32" s="123"/>
      <c r="AD32" s="123"/>
      <c r="AE32" s="123"/>
      <c r="AF32" s="123"/>
      <c r="AG32" s="123"/>
      <c r="AH32" s="123"/>
      <c r="AI32" s="123"/>
      <c r="AJ32" s="123"/>
      <c r="AK32" s="124"/>
      <c r="AL32" s="123"/>
      <c r="AM32" s="123"/>
      <c r="AN32" s="123"/>
      <c r="AO32" s="123"/>
      <c r="AP32" s="123"/>
      <c r="AQ32" s="123"/>
      <c r="AR32" s="123"/>
      <c r="AS32" s="123"/>
      <c r="AT32" s="126"/>
      <c r="AU32" s="124"/>
      <c r="AV32" s="123"/>
      <c r="AW32" s="123"/>
      <c r="AX32" s="124"/>
      <c r="AY32" s="127"/>
      <c r="AZ32" s="126"/>
      <c r="BA32" s="128"/>
      <c r="BB32" s="123"/>
      <c r="BC32" s="127"/>
      <c r="BD32" s="123"/>
      <c r="BE32" s="123"/>
      <c r="BF32" s="123"/>
      <c r="BG32" s="123"/>
      <c r="BH32" s="123"/>
      <c r="BI32" s="123"/>
      <c r="BJ32" s="123"/>
      <c r="BK32" s="123"/>
      <c r="BL32" s="123"/>
      <c r="BM32" s="123"/>
      <c r="BN32" s="123"/>
      <c r="BO32" s="127"/>
      <c r="BP32" s="345"/>
      <c r="BQ32" s="123"/>
      <c r="BR32" s="123"/>
      <c r="BS32" s="128"/>
      <c r="BT32" s="123"/>
      <c r="BU32" s="123"/>
      <c r="BV32" s="123"/>
      <c r="BW32" s="123"/>
      <c r="BX32" s="123"/>
      <c r="BY32" s="124"/>
    </row>
    <row r="33" spans="1:77" s="144" customFormat="1" ht="15.95" customHeight="1">
      <c r="A33" s="120" t="s">
        <v>373</v>
      </c>
      <c r="B33" s="121" t="s">
        <v>660</v>
      </c>
      <c r="C33" s="122"/>
      <c r="D33" s="123"/>
      <c r="E33" s="123"/>
      <c r="F33" s="123"/>
      <c r="G33" s="123"/>
      <c r="H33" s="124"/>
      <c r="I33" s="123"/>
      <c r="J33" s="123"/>
      <c r="K33" s="123"/>
      <c r="L33" s="123"/>
      <c r="M33" s="123"/>
      <c r="N33" s="123"/>
      <c r="O33" s="123"/>
      <c r="P33" s="123"/>
      <c r="Q33" s="123"/>
      <c r="R33" s="123"/>
      <c r="S33" s="123"/>
      <c r="T33" s="123"/>
      <c r="U33" s="123"/>
      <c r="V33" s="124"/>
      <c r="W33" s="123"/>
      <c r="X33" s="125"/>
      <c r="Y33" s="123"/>
      <c r="Z33" s="352">
        <v>3</v>
      </c>
      <c r="AA33" s="123"/>
      <c r="AB33" s="123"/>
      <c r="AC33" s="123"/>
      <c r="AD33" s="123"/>
      <c r="AE33" s="123"/>
      <c r="AF33" s="123"/>
      <c r="AG33" s="123"/>
      <c r="AH33" s="123"/>
      <c r="AI33" s="123"/>
      <c r="AJ33" s="123"/>
      <c r="AK33" s="124"/>
      <c r="AL33" s="123"/>
      <c r="AM33" s="123"/>
      <c r="AN33" s="123"/>
      <c r="AO33" s="123"/>
      <c r="AP33" s="123"/>
      <c r="AQ33" s="123"/>
      <c r="AR33" s="123"/>
      <c r="AS33" s="123"/>
      <c r="AT33" s="126"/>
      <c r="AU33" s="124"/>
      <c r="AV33" s="123"/>
      <c r="AW33" s="123"/>
      <c r="AX33" s="124"/>
      <c r="AY33" s="127"/>
      <c r="AZ33" s="126"/>
      <c r="BA33" s="128"/>
      <c r="BB33" s="123"/>
      <c r="BC33" s="127"/>
      <c r="BD33" s="123"/>
      <c r="BE33" s="123"/>
      <c r="BF33" s="123"/>
      <c r="BG33" s="123"/>
      <c r="BH33" s="123"/>
      <c r="BI33" s="123"/>
      <c r="BJ33" s="123"/>
      <c r="BK33" s="123"/>
      <c r="BL33" s="123"/>
      <c r="BM33" s="123"/>
      <c r="BN33" s="123"/>
      <c r="BO33" s="127"/>
      <c r="BP33" s="345"/>
      <c r="BQ33" s="123"/>
      <c r="BR33" s="123"/>
      <c r="BS33" s="128"/>
      <c r="BT33" s="123"/>
      <c r="BU33" s="123"/>
      <c r="BV33" s="123"/>
      <c r="BW33" s="123"/>
      <c r="BX33" s="123"/>
      <c r="BY33" s="124"/>
    </row>
    <row r="34" spans="1:77" s="144" customFormat="1" ht="15.95" customHeight="1">
      <c r="A34" s="120" t="s">
        <v>383</v>
      </c>
      <c r="B34" s="121" t="s">
        <v>517</v>
      </c>
      <c r="C34" s="122"/>
      <c r="D34" s="123"/>
      <c r="E34" s="123"/>
      <c r="F34" s="123"/>
      <c r="G34" s="123"/>
      <c r="H34" s="124"/>
      <c r="I34" s="123"/>
      <c r="J34" s="123"/>
      <c r="K34" s="123"/>
      <c r="L34" s="123"/>
      <c r="M34" s="123"/>
      <c r="N34" s="123"/>
      <c r="O34" s="123"/>
      <c r="P34" s="123"/>
      <c r="Q34" s="123"/>
      <c r="R34" s="123"/>
      <c r="S34" s="123"/>
      <c r="T34" s="123"/>
      <c r="U34" s="123"/>
      <c r="V34" s="124"/>
      <c r="W34" s="123"/>
      <c r="X34" s="125"/>
      <c r="Y34" s="123"/>
      <c r="Z34" s="124">
        <v>1</v>
      </c>
      <c r="AA34" s="123"/>
      <c r="AB34" s="123"/>
      <c r="AC34" s="123"/>
      <c r="AD34" s="123"/>
      <c r="AE34" s="123"/>
      <c r="AF34" s="123" t="s">
        <v>661</v>
      </c>
      <c r="AG34" s="123"/>
      <c r="AH34" s="123"/>
      <c r="AI34" s="123"/>
      <c r="AJ34" s="123"/>
      <c r="AK34" s="124"/>
      <c r="AL34" s="123"/>
      <c r="AM34" s="123"/>
      <c r="AN34" s="123"/>
      <c r="AO34" s="123"/>
      <c r="AP34" s="123"/>
      <c r="AQ34" s="123"/>
      <c r="AR34" s="123"/>
      <c r="AS34" s="123"/>
      <c r="AT34" s="126"/>
      <c r="AU34" s="124"/>
      <c r="AV34" s="123"/>
      <c r="AW34" s="123"/>
      <c r="AX34" s="124"/>
      <c r="AY34" s="127"/>
      <c r="AZ34" s="126"/>
      <c r="BA34" s="128"/>
      <c r="BB34" s="123"/>
      <c r="BC34" s="127"/>
      <c r="BD34" s="123"/>
      <c r="BE34" s="123"/>
      <c r="BF34" s="123"/>
      <c r="BG34" s="123"/>
      <c r="BH34" s="123"/>
      <c r="BI34" s="123"/>
      <c r="BJ34" s="123"/>
      <c r="BK34" s="123"/>
      <c r="BL34" s="123"/>
      <c r="BM34" s="123"/>
      <c r="BN34" s="123"/>
      <c r="BO34" s="127"/>
      <c r="BP34" s="345"/>
      <c r="BQ34" s="123"/>
      <c r="BR34" s="123"/>
      <c r="BS34" s="128"/>
      <c r="BT34" s="123"/>
      <c r="BU34" s="123"/>
      <c r="BV34" s="123"/>
      <c r="BW34" s="123"/>
      <c r="BX34" s="123"/>
      <c r="BY34" s="124"/>
    </row>
    <row r="35" spans="1:77" s="144" customFormat="1" ht="15.95" customHeight="1">
      <c r="A35" s="120" t="s">
        <v>388</v>
      </c>
      <c r="B35" s="121" t="s">
        <v>424</v>
      </c>
      <c r="C35" s="122"/>
      <c r="D35" s="123"/>
      <c r="E35" s="123"/>
      <c r="F35" s="123"/>
      <c r="G35" s="123"/>
      <c r="H35" s="124"/>
      <c r="I35" s="123"/>
      <c r="J35" s="123">
        <v>3</v>
      </c>
      <c r="K35" s="123"/>
      <c r="L35" s="123"/>
      <c r="M35" s="123"/>
      <c r="N35" s="123"/>
      <c r="O35" s="123"/>
      <c r="P35" s="123"/>
      <c r="Q35" s="123"/>
      <c r="R35" s="123"/>
      <c r="S35" s="123"/>
      <c r="T35" s="123"/>
      <c r="U35" s="123"/>
      <c r="V35" s="124"/>
      <c r="W35" s="123"/>
      <c r="X35" s="125"/>
      <c r="Y35" s="123"/>
      <c r="Z35" s="124"/>
      <c r="AA35" s="123"/>
      <c r="AB35" s="123">
        <v>3</v>
      </c>
      <c r="AC35" s="123"/>
      <c r="AD35" s="123"/>
      <c r="AE35" s="123"/>
      <c r="AF35" s="123"/>
      <c r="AG35" s="123"/>
      <c r="AH35" s="123"/>
      <c r="AI35" s="123"/>
      <c r="AJ35" s="123"/>
      <c r="AK35" s="124"/>
      <c r="AL35" s="123"/>
      <c r="AM35" s="123"/>
      <c r="AN35" s="123"/>
      <c r="AO35" s="123"/>
      <c r="AP35" s="123"/>
      <c r="AQ35" s="123"/>
      <c r="AR35" s="123"/>
      <c r="AS35" s="123"/>
      <c r="AT35" s="126"/>
      <c r="AU35" s="124"/>
      <c r="AV35" s="123"/>
      <c r="AW35" s="123"/>
      <c r="AX35" s="124"/>
      <c r="AY35" s="127"/>
      <c r="AZ35" s="126"/>
      <c r="BA35" s="128"/>
      <c r="BB35" s="123"/>
      <c r="BC35" s="127"/>
      <c r="BD35" s="123"/>
      <c r="BE35" s="123"/>
      <c r="BF35" s="123"/>
      <c r="BG35" s="123"/>
      <c r="BH35" s="123"/>
      <c r="BI35" s="123"/>
      <c r="BJ35" s="123"/>
      <c r="BK35" s="123"/>
      <c r="BL35" s="123"/>
      <c r="BM35" s="123"/>
      <c r="BN35" s="123"/>
      <c r="BO35" s="127"/>
      <c r="BP35" s="345"/>
      <c r="BQ35" s="123"/>
      <c r="BR35" s="123"/>
      <c r="BS35" s="128"/>
      <c r="BT35" s="123"/>
      <c r="BU35" s="123"/>
      <c r="BV35" s="123"/>
      <c r="BW35" s="123"/>
      <c r="BX35" s="123"/>
      <c r="BY35" s="124"/>
    </row>
    <row r="36" spans="1:77" s="119" customFormat="1" ht="15.95" customHeight="1">
      <c r="A36" s="120" t="s">
        <v>390</v>
      </c>
      <c r="B36" s="121" t="s">
        <v>391</v>
      </c>
      <c r="C36" s="122"/>
      <c r="D36" s="123"/>
      <c r="E36" s="123"/>
      <c r="F36" s="123"/>
      <c r="G36" s="123"/>
      <c r="H36" s="124"/>
      <c r="I36" s="123"/>
      <c r="J36" s="123"/>
      <c r="K36" s="123"/>
      <c r="L36" s="123"/>
      <c r="M36" s="123"/>
      <c r="N36" s="123"/>
      <c r="O36" s="123"/>
      <c r="P36" s="123"/>
      <c r="Q36" s="123"/>
      <c r="R36" s="123"/>
      <c r="S36" s="123"/>
      <c r="T36" s="123"/>
      <c r="U36" s="123"/>
      <c r="V36" s="124"/>
      <c r="W36" s="123"/>
      <c r="X36" s="125"/>
      <c r="Y36" s="123"/>
      <c r="Z36" s="124"/>
      <c r="AA36" s="123"/>
      <c r="AB36" s="123"/>
      <c r="AC36" s="123"/>
      <c r="AD36" s="123"/>
      <c r="AE36" s="123"/>
      <c r="AF36" s="123"/>
      <c r="AG36" s="123"/>
      <c r="AH36" s="123">
        <v>2</v>
      </c>
      <c r="AI36" s="123"/>
      <c r="AJ36" s="123"/>
      <c r="AK36" s="124"/>
      <c r="AL36" s="123"/>
      <c r="AM36" s="123"/>
      <c r="AN36" s="123"/>
      <c r="AO36" s="123"/>
      <c r="AP36" s="123"/>
      <c r="AQ36" s="123"/>
      <c r="AR36" s="123"/>
      <c r="AS36" s="123"/>
      <c r="AT36" s="126"/>
      <c r="AU36" s="124"/>
      <c r="AV36" s="123"/>
      <c r="AW36" s="123"/>
      <c r="AX36" s="124"/>
      <c r="AY36" s="127"/>
      <c r="AZ36" s="126"/>
      <c r="BA36" s="128"/>
      <c r="BB36" s="123"/>
      <c r="BC36" s="127"/>
      <c r="BD36" s="123"/>
      <c r="BE36" s="123"/>
      <c r="BF36" s="123"/>
      <c r="BG36" s="123"/>
      <c r="BH36" s="123"/>
      <c r="BI36" s="123"/>
      <c r="BJ36" s="123"/>
      <c r="BK36" s="123"/>
      <c r="BL36" s="123"/>
      <c r="BM36" s="123"/>
      <c r="BN36" s="123"/>
      <c r="BO36" s="127"/>
      <c r="BP36" s="345"/>
      <c r="BQ36" s="123"/>
      <c r="BR36" s="123"/>
      <c r="BS36" s="128"/>
      <c r="BT36" s="123"/>
      <c r="BU36" s="123"/>
      <c r="BV36" s="123"/>
      <c r="BW36" s="123"/>
      <c r="BX36" s="123"/>
      <c r="BY36" s="124"/>
    </row>
    <row r="37" spans="1:77" s="119" customFormat="1" ht="15.95" customHeight="1">
      <c r="A37" s="120" t="s">
        <v>425</v>
      </c>
      <c r="B37" s="121" t="s">
        <v>662</v>
      </c>
      <c r="C37" s="122"/>
      <c r="D37" s="123"/>
      <c r="E37" s="123"/>
      <c r="F37" s="123"/>
      <c r="G37" s="123"/>
      <c r="H37" s="124"/>
      <c r="I37" s="123"/>
      <c r="J37" s="123"/>
      <c r="K37" s="123"/>
      <c r="L37" s="123"/>
      <c r="M37" s="123"/>
      <c r="N37" s="123"/>
      <c r="O37" s="123"/>
      <c r="P37" s="123"/>
      <c r="Q37" s="123"/>
      <c r="R37" s="123"/>
      <c r="S37" s="123"/>
      <c r="T37" s="123"/>
      <c r="U37" s="123"/>
      <c r="V37" s="124"/>
      <c r="W37" s="123"/>
      <c r="X37" s="125"/>
      <c r="Y37" s="123"/>
      <c r="Z37" s="124"/>
      <c r="AA37" s="123"/>
      <c r="AB37" s="123"/>
      <c r="AC37" s="123"/>
      <c r="AD37" s="123"/>
      <c r="AE37" s="123"/>
      <c r="AF37" s="123"/>
      <c r="AG37" s="123"/>
      <c r="AH37" s="123"/>
      <c r="AI37" s="123"/>
      <c r="AJ37" s="123"/>
      <c r="AK37" s="124"/>
      <c r="AL37" s="133">
        <v>5</v>
      </c>
      <c r="AM37" s="123"/>
      <c r="AN37" s="123"/>
      <c r="AO37" s="123"/>
      <c r="AP37" s="123"/>
      <c r="AQ37" s="123"/>
      <c r="AR37" s="123"/>
      <c r="AS37" s="123"/>
      <c r="AT37" s="126"/>
      <c r="AU37" s="124"/>
      <c r="AV37" s="123"/>
      <c r="AW37" s="123"/>
      <c r="AX37" s="124"/>
      <c r="AY37" s="127"/>
      <c r="AZ37" s="126"/>
      <c r="BA37" s="128"/>
      <c r="BB37" s="123"/>
      <c r="BC37" s="127"/>
      <c r="BD37" s="123"/>
      <c r="BE37" s="123"/>
      <c r="BF37" s="123"/>
      <c r="BG37" s="123"/>
      <c r="BH37" s="123"/>
      <c r="BI37" s="123"/>
      <c r="BJ37" s="123"/>
      <c r="BK37" s="123"/>
      <c r="BL37" s="123"/>
      <c r="BM37" s="123"/>
      <c r="BN37" s="123"/>
      <c r="BO37" s="127"/>
      <c r="BP37" s="345"/>
      <c r="BQ37" s="123"/>
      <c r="BR37" s="123"/>
      <c r="BS37" s="128"/>
      <c r="BT37" s="123"/>
      <c r="BU37" s="123"/>
      <c r="BV37" s="123"/>
      <c r="BW37" s="123"/>
      <c r="BX37" s="123"/>
      <c r="BY37" s="124"/>
    </row>
    <row r="38" spans="1:77" s="119" customFormat="1" ht="15.95" customHeight="1" thickBot="1">
      <c r="A38" s="240"/>
      <c r="B38" s="145" t="s">
        <v>663</v>
      </c>
      <c r="C38" s="146"/>
      <c r="D38" s="147"/>
      <c r="E38" s="147"/>
      <c r="F38" s="147"/>
      <c r="G38" s="147"/>
      <c r="H38" s="148"/>
      <c r="I38" s="147"/>
      <c r="J38" s="147"/>
      <c r="K38" s="147"/>
      <c r="L38" s="147"/>
      <c r="M38" s="147"/>
      <c r="N38" s="147"/>
      <c r="O38" s="147"/>
      <c r="P38" s="147"/>
      <c r="Q38" s="147"/>
      <c r="R38" s="147"/>
      <c r="S38" s="147"/>
      <c r="T38" s="147"/>
      <c r="U38" s="147"/>
      <c r="V38" s="148"/>
      <c r="W38" s="147"/>
      <c r="X38" s="149"/>
      <c r="Y38" s="147"/>
      <c r="Z38" s="148"/>
      <c r="AA38" s="147"/>
      <c r="AB38" s="147"/>
      <c r="AC38" s="147"/>
      <c r="AD38" s="147"/>
      <c r="AE38" s="147"/>
      <c r="AF38" s="147"/>
      <c r="AG38" s="147"/>
      <c r="AH38" s="147"/>
      <c r="AI38" s="147"/>
      <c r="AJ38" s="147"/>
      <c r="AK38" s="148"/>
      <c r="AL38" s="150"/>
      <c r="AM38" s="147"/>
      <c r="AN38" s="147"/>
      <c r="AO38" s="147"/>
      <c r="AP38" s="147"/>
      <c r="AQ38" s="147"/>
      <c r="AR38" s="147"/>
      <c r="AS38" s="147"/>
      <c r="AT38" s="151"/>
      <c r="AU38" s="148"/>
      <c r="AV38" s="147"/>
      <c r="AW38" s="147"/>
      <c r="AX38" s="148"/>
      <c r="AY38" s="152"/>
      <c r="AZ38" s="151"/>
      <c r="BA38" s="153"/>
      <c r="BB38" s="147"/>
      <c r="BC38" s="152"/>
      <c r="BD38" s="147"/>
      <c r="BE38" s="147"/>
      <c r="BF38" s="147">
        <v>0.5</v>
      </c>
      <c r="BG38" s="147">
        <v>0.25</v>
      </c>
      <c r="BH38" s="147"/>
      <c r="BI38" s="147"/>
      <c r="BJ38" s="147"/>
      <c r="BK38" s="147"/>
      <c r="BL38" s="147"/>
      <c r="BM38" s="147"/>
      <c r="BN38" s="147"/>
      <c r="BO38" s="152"/>
      <c r="BP38" s="353"/>
      <c r="BQ38" s="147"/>
      <c r="BR38" s="147"/>
      <c r="BS38" s="153"/>
      <c r="BT38" s="147"/>
      <c r="BU38" s="147"/>
      <c r="BV38" s="147"/>
      <c r="BW38" s="147"/>
      <c r="BX38" s="147"/>
      <c r="BY38" s="148"/>
    </row>
    <row r="39" spans="1:77" s="239" customFormat="1" ht="16.5" customHeight="1" thickBot="1">
      <c r="A39" s="261" t="s">
        <v>432</v>
      </c>
      <c r="B39" s="262"/>
      <c r="C39" s="263">
        <f t="shared" ref="C39:AH39" si="0">SUBTOTAL(109,C10:C38)</f>
        <v>1</v>
      </c>
      <c r="D39" s="263">
        <f t="shared" si="0"/>
        <v>4</v>
      </c>
      <c r="E39" s="263">
        <f t="shared" si="0"/>
        <v>1</v>
      </c>
      <c r="F39" s="263">
        <f t="shared" si="0"/>
        <v>1</v>
      </c>
      <c r="G39" s="263">
        <f t="shared" si="0"/>
        <v>9</v>
      </c>
      <c r="H39" s="263">
        <f t="shared" si="0"/>
        <v>34</v>
      </c>
      <c r="I39" s="263">
        <f t="shared" si="0"/>
        <v>16</v>
      </c>
      <c r="J39" s="263">
        <f t="shared" si="0"/>
        <v>81.8</v>
      </c>
      <c r="K39" s="263">
        <f t="shared" si="0"/>
        <v>27.6</v>
      </c>
      <c r="L39" s="263">
        <f t="shared" si="0"/>
        <v>7</v>
      </c>
      <c r="M39" s="263">
        <f t="shared" si="0"/>
        <v>7.5</v>
      </c>
      <c r="N39" s="263">
        <f t="shared" si="0"/>
        <v>8</v>
      </c>
      <c r="O39" s="263">
        <f t="shared" si="0"/>
        <v>1</v>
      </c>
      <c r="P39" s="263">
        <f t="shared" si="0"/>
        <v>29</v>
      </c>
      <c r="Q39" s="263">
        <f t="shared" si="0"/>
        <v>17</v>
      </c>
      <c r="R39" s="263">
        <f t="shared" si="0"/>
        <v>2</v>
      </c>
      <c r="S39" s="263">
        <f t="shared" si="0"/>
        <v>4</v>
      </c>
      <c r="T39" s="263">
        <f t="shared" si="0"/>
        <v>4</v>
      </c>
      <c r="U39" s="263">
        <f t="shared" si="0"/>
        <v>0</v>
      </c>
      <c r="V39" s="263">
        <f t="shared" si="0"/>
        <v>1</v>
      </c>
      <c r="W39" s="263">
        <f t="shared" si="0"/>
        <v>1</v>
      </c>
      <c r="X39" s="263">
        <f t="shared" si="0"/>
        <v>1</v>
      </c>
      <c r="Y39" s="263">
        <f t="shared" si="0"/>
        <v>3</v>
      </c>
      <c r="Z39" s="263">
        <f t="shared" si="0"/>
        <v>7</v>
      </c>
      <c r="AA39" s="263">
        <f t="shared" si="0"/>
        <v>19</v>
      </c>
      <c r="AB39" s="263">
        <f t="shared" si="0"/>
        <v>3</v>
      </c>
      <c r="AC39" s="263">
        <f t="shared" si="0"/>
        <v>3</v>
      </c>
      <c r="AD39" s="263">
        <f t="shared" si="0"/>
        <v>19</v>
      </c>
      <c r="AE39" s="263">
        <f t="shared" si="0"/>
        <v>26</v>
      </c>
      <c r="AF39" s="263">
        <f t="shared" si="0"/>
        <v>0.6</v>
      </c>
      <c r="AG39" s="263">
        <f t="shared" si="0"/>
        <v>8</v>
      </c>
      <c r="AH39" s="263">
        <f t="shared" si="0"/>
        <v>2</v>
      </c>
      <c r="AI39" s="263">
        <f t="shared" ref="AI39:BN39" si="1">SUBTOTAL(109,AI10:AI38)</f>
        <v>4</v>
      </c>
      <c r="AJ39" s="263">
        <f t="shared" si="1"/>
        <v>4</v>
      </c>
      <c r="AK39" s="263">
        <f t="shared" si="1"/>
        <v>32</v>
      </c>
      <c r="AL39" s="263">
        <f t="shared" si="1"/>
        <v>59</v>
      </c>
      <c r="AM39" s="263">
        <f t="shared" si="1"/>
        <v>4</v>
      </c>
      <c r="AN39" s="263">
        <f t="shared" si="1"/>
        <v>7</v>
      </c>
      <c r="AO39" s="263">
        <f t="shared" si="1"/>
        <v>92</v>
      </c>
      <c r="AP39" s="263">
        <f t="shared" si="1"/>
        <v>19</v>
      </c>
      <c r="AQ39" s="263">
        <f t="shared" si="1"/>
        <v>1</v>
      </c>
      <c r="AR39" s="263">
        <f t="shared" si="1"/>
        <v>1</v>
      </c>
      <c r="AS39" s="263">
        <f t="shared" si="1"/>
        <v>1</v>
      </c>
      <c r="AT39" s="263">
        <f t="shared" si="1"/>
        <v>1</v>
      </c>
      <c r="AU39" s="263">
        <f t="shared" si="1"/>
        <v>1</v>
      </c>
      <c r="AV39" s="263">
        <f t="shared" si="1"/>
        <v>1</v>
      </c>
      <c r="AW39" s="263">
        <f t="shared" si="1"/>
        <v>9</v>
      </c>
      <c r="AX39" s="263">
        <f t="shared" si="1"/>
        <v>1</v>
      </c>
      <c r="AY39" s="263">
        <f t="shared" si="1"/>
        <v>1</v>
      </c>
      <c r="AZ39" s="263">
        <f t="shared" si="1"/>
        <v>1</v>
      </c>
      <c r="BA39" s="263">
        <f t="shared" si="1"/>
        <v>1</v>
      </c>
      <c r="BB39" s="263">
        <f t="shared" si="1"/>
        <v>4</v>
      </c>
      <c r="BC39" s="263">
        <f t="shared" si="1"/>
        <v>1.5</v>
      </c>
      <c r="BD39" s="263">
        <f t="shared" si="1"/>
        <v>0.3</v>
      </c>
      <c r="BE39" s="263">
        <f t="shared" si="1"/>
        <v>1</v>
      </c>
      <c r="BF39" s="263">
        <f t="shared" si="1"/>
        <v>1</v>
      </c>
      <c r="BG39" s="263">
        <f t="shared" si="1"/>
        <v>1</v>
      </c>
      <c r="BH39" s="263">
        <f t="shared" si="1"/>
        <v>0.2</v>
      </c>
      <c r="BI39" s="263">
        <f t="shared" si="1"/>
        <v>0.3</v>
      </c>
      <c r="BJ39" s="263">
        <f t="shared" si="1"/>
        <v>0.3</v>
      </c>
      <c r="BK39" s="354">
        <f t="shared" si="1"/>
        <v>1</v>
      </c>
      <c r="BL39" s="354">
        <f t="shared" si="1"/>
        <v>1.5</v>
      </c>
      <c r="BM39" s="354">
        <f t="shared" si="1"/>
        <v>0</v>
      </c>
      <c r="BN39" s="354">
        <f t="shared" si="1"/>
        <v>3</v>
      </c>
      <c r="BO39" s="355">
        <f t="shared" ref="BO39:CT39" si="2">SUBTOTAL(109,BO10:BO38)</f>
        <v>1</v>
      </c>
      <c r="BP39" s="355">
        <f t="shared" si="2"/>
        <v>2</v>
      </c>
      <c r="BQ39" s="354">
        <f t="shared" si="2"/>
        <v>1</v>
      </c>
      <c r="BR39" s="354">
        <f t="shared" si="2"/>
        <v>1</v>
      </c>
      <c r="BS39" s="354">
        <f t="shared" si="2"/>
        <v>1</v>
      </c>
      <c r="BT39" s="354">
        <f t="shared" si="2"/>
        <v>1</v>
      </c>
      <c r="BU39" s="354">
        <f t="shared" si="2"/>
        <v>1</v>
      </c>
      <c r="BV39" s="354">
        <f t="shared" si="2"/>
        <v>1</v>
      </c>
      <c r="BW39" s="354">
        <f t="shared" si="2"/>
        <v>1</v>
      </c>
      <c r="BX39" s="354">
        <f t="shared" si="2"/>
        <v>1</v>
      </c>
      <c r="BY39" s="354">
        <f t="shared" si="2"/>
        <v>1</v>
      </c>
    </row>
    <row r="40" spans="1:77" s="119" customFormat="1" ht="15.95" customHeight="1">
      <c r="A40" s="154"/>
      <c r="B40" s="155"/>
      <c r="C40" s="156"/>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7"/>
      <c r="BQ40" s="157"/>
      <c r="BR40" s="157"/>
      <c r="BS40" s="157"/>
      <c r="BT40" s="157"/>
      <c r="BU40" s="157"/>
      <c r="BV40" s="157"/>
      <c r="BW40" s="157"/>
      <c r="BX40" s="157"/>
      <c r="BY40" s="157"/>
    </row>
    <row r="41" spans="1:77" s="119" customFormat="1" ht="15" customHeight="1">
      <c r="A41" s="158" t="s">
        <v>664</v>
      </c>
      <c r="B41" s="155"/>
      <c r="C41" s="156"/>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157"/>
      <c r="BD41" s="157"/>
      <c r="BE41" s="157"/>
      <c r="BF41" s="157"/>
      <c r="BG41" s="157"/>
      <c r="BH41" s="157"/>
      <c r="BI41" s="157"/>
      <c r="BJ41" s="157"/>
      <c r="BK41" s="157"/>
      <c r="BL41" s="157"/>
      <c r="BM41" s="157"/>
      <c r="BN41" s="157"/>
      <c r="BO41" s="157"/>
      <c r="BP41" s="157"/>
      <c r="BQ41" s="157"/>
      <c r="BR41" s="157"/>
      <c r="BS41" s="157"/>
      <c r="BT41" s="157"/>
      <c r="BU41" s="157"/>
      <c r="BV41" s="157"/>
      <c r="BW41" s="157"/>
      <c r="BX41" s="157"/>
      <c r="BY41" s="157"/>
    </row>
    <row r="42" spans="1:77" s="119" customFormat="1" ht="15" customHeight="1">
      <c r="A42" s="159" t="s">
        <v>176</v>
      </c>
      <c r="B42" s="155" t="s">
        <v>665</v>
      </c>
      <c r="C42" s="156"/>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row>
    <row r="43" spans="1:77" s="119" customFormat="1" ht="15" customHeight="1">
      <c r="A43" s="154"/>
      <c r="B43" s="155" t="s">
        <v>666</v>
      </c>
      <c r="C43" s="156"/>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row>
    <row r="44" spans="1:77" s="119" customFormat="1" ht="15" customHeight="1">
      <c r="A44" s="154"/>
      <c r="B44" s="155" t="s">
        <v>667</v>
      </c>
      <c r="C44" s="156"/>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row>
    <row r="45" spans="1:77" s="119" customFormat="1" ht="15" customHeight="1">
      <c r="A45" s="154"/>
      <c r="B45" s="155" t="s">
        <v>668</v>
      </c>
      <c r="C45" s="156"/>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row>
    <row r="46" spans="1:77" s="119" customFormat="1" ht="57" customHeight="1">
      <c r="A46" s="154"/>
      <c r="B46" s="155"/>
      <c r="C46" s="156"/>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row>
    <row r="47" spans="1:77" s="119" customFormat="1" ht="57" customHeight="1">
      <c r="A47" s="154"/>
      <c r="B47" s="155"/>
      <c r="C47" s="156"/>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7"/>
      <c r="BR47" s="157"/>
      <c r="BS47" s="157"/>
      <c r="BT47" s="157"/>
      <c r="BU47" s="157"/>
      <c r="BV47" s="157"/>
      <c r="BW47" s="157"/>
      <c r="BX47" s="157"/>
      <c r="BY47" s="157"/>
    </row>
    <row r="48" spans="1:77" s="119" customFormat="1" ht="57" customHeight="1">
      <c r="A48" s="154"/>
      <c r="B48" s="155"/>
      <c r="C48" s="156"/>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7"/>
      <c r="BQ48" s="157"/>
      <c r="BR48" s="157"/>
      <c r="BS48" s="157"/>
      <c r="BT48" s="157"/>
      <c r="BU48" s="157"/>
      <c r="BV48" s="157"/>
      <c r="BW48" s="157"/>
      <c r="BX48" s="157"/>
      <c r="BY48" s="157"/>
    </row>
    <row r="49" spans="1:77" s="119" customFormat="1" ht="57" customHeight="1">
      <c r="A49" s="154"/>
      <c r="B49" s="155"/>
      <c r="C49" s="156"/>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7"/>
      <c r="BR49" s="157"/>
      <c r="BS49" s="157"/>
      <c r="BT49" s="157"/>
      <c r="BU49" s="157"/>
      <c r="BV49" s="157"/>
      <c r="BW49" s="157"/>
      <c r="BX49" s="157"/>
      <c r="BY49" s="157"/>
    </row>
    <row r="50" spans="1:77" s="119" customFormat="1" ht="57" customHeight="1">
      <c r="A50" s="154"/>
      <c r="B50" s="155"/>
      <c r="C50" s="156"/>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7"/>
      <c r="BR50" s="157"/>
      <c r="BS50" s="157"/>
      <c r="BT50" s="157"/>
      <c r="BU50" s="157"/>
      <c r="BV50" s="157"/>
      <c r="BW50" s="157"/>
      <c r="BX50" s="157"/>
      <c r="BY50" s="157"/>
    </row>
    <row r="51" spans="1:77" s="119" customFormat="1" ht="57" customHeight="1">
      <c r="A51" s="154"/>
      <c r="B51" s="155"/>
      <c r="C51" s="156"/>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7"/>
      <c r="BR51" s="157"/>
      <c r="BS51" s="157"/>
      <c r="BT51" s="157"/>
      <c r="BU51" s="157"/>
      <c r="BV51" s="157"/>
      <c r="BW51" s="157"/>
      <c r="BX51" s="157"/>
      <c r="BY51" s="157"/>
    </row>
    <row r="52" spans="1:77" s="119" customFormat="1" ht="57" customHeight="1">
      <c r="A52" s="154"/>
      <c r="B52" s="155"/>
      <c r="C52" s="156"/>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7"/>
      <c r="BR52" s="157"/>
      <c r="BS52" s="157"/>
      <c r="BT52" s="157"/>
      <c r="BU52" s="157"/>
      <c r="BV52" s="157"/>
      <c r="BW52" s="157"/>
      <c r="BX52" s="157"/>
      <c r="BY52" s="157"/>
    </row>
    <row r="53" spans="1:77" s="119" customFormat="1" ht="57" customHeight="1">
      <c r="A53" s="154"/>
      <c r="B53" s="155"/>
      <c r="C53" s="156"/>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7"/>
      <c r="BR53" s="157"/>
      <c r="BS53" s="157"/>
      <c r="BT53" s="157"/>
      <c r="BU53" s="157"/>
      <c r="BV53" s="157"/>
      <c r="BW53" s="157"/>
      <c r="BX53" s="157"/>
      <c r="BY53" s="157"/>
    </row>
    <row r="54" spans="1:77" s="119" customFormat="1" ht="57" customHeight="1">
      <c r="A54" s="154"/>
      <c r="B54" s="155"/>
      <c r="C54" s="156"/>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c r="AR54" s="157"/>
      <c r="AS54" s="157"/>
      <c r="AT54" s="157"/>
      <c r="AU54" s="157"/>
      <c r="AV54" s="157"/>
      <c r="AW54" s="157"/>
      <c r="AX54" s="157"/>
      <c r="AY54" s="157"/>
      <c r="AZ54" s="157"/>
      <c r="BA54" s="157"/>
      <c r="BB54" s="157"/>
      <c r="BC54" s="157"/>
      <c r="BD54" s="157"/>
      <c r="BE54" s="157"/>
      <c r="BF54" s="157"/>
      <c r="BG54" s="157"/>
      <c r="BH54" s="157"/>
      <c r="BI54" s="157"/>
      <c r="BJ54" s="157"/>
      <c r="BK54" s="157"/>
      <c r="BL54" s="157"/>
      <c r="BM54" s="157"/>
      <c r="BN54" s="157"/>
      <c r="BO54" s="157"/>
      <c r="BP54" s="157"/>
      <c r="BQ54" s="157"/>
      <c r="BR54" s="157"/>
      <c r="BS54" s="157"/>
      <c r="BT54" s="157"/>
      <c r="BU54" s="157"/>
      <c r="BV54" s="157"/>
      <c r="BW54" s="157"/>
      <c r="BX54" s="157"/>
      <c r="BY54" s="157"/>
    </row>
    <row r="55" spans="1:77">
      <c r="A55" s="154"/>
      <c r="B55" s="155"/>
      <c r="C55" s="156"/>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c r="AL55" s="157"/>
      <c r="AM55" s="157"/>
      <c r="AN55" s="157"/>
      <c r="AO55" s="157"/>
      <c r="AP55" s="157"/>
      <c r="AQ55" s="157"/>
      <c r="AR55" s="157"/>
      <c r="AS55" s="157"/>
      <c r="AT55" s="157"/>
      <c r="AU55" s="157"/>
      <c r="AV55" s="157"/>
      <c r="AW55" s="157"/>
      <c r="AX55" s="157"/>
      <c r="AY55" s="157"/>
      <c r="AZ55" s="157"/>
      <c r="BA55" s="157"/>
      <c r="BB55" s="157"/>
      <c r="BC55" s="157"/>
      <c r="BD55" s="157"/>
      <c r="BE55" s="157"/>
      <c r="BF55" s="157"/>
      <c r="BG55" s="157"/>
      <c r="BH55" s="157"/>
      <c r="BI55" s="157"/>
      <c r="BJ55" s="157"/>
      <c r="BK55" s="157"/>
      <c r="BL55" s="157"/>
      <c r="BM55" s="157"/>
      <c r="BN55" s="157"/>
      <c r="BO55" s="157"/>
      <c r="BP55" s="157"/>
      <c r="BQ55" s="157"/>
      <c r="BR55" s="157"/>
      <c r="BS55" s="157"/>
      <c r="BT55" s="157"/>
      <c r="BU55" s="157"/>
      <c r="BV55" s="157"/>
      <c r="BW55" s="157"/>
      <c r="BX55" s="157"/>
      <c r="BY55" s="157"/>
    </row>
  </sheetData>
  <sheetProtection sheet="1" objects="1" scenarios="1" selectLockedCells="1" sort="0" autoFilter="0" selectUnlockedCells="1"/>
  <mergeCells count="16">
    <mergeCell ref="BC8:BN8"/>
    <mergeCell ref="BO8:BP8"/>
    <mergeCell ref="BQ8:BR8"/>
    <mergeCell ref="BT8:BX8"/>
    <mergeCell ref="A3:B3"/>
    <mergeCell ref="C7:AT7"/>
    <mergeCell ref="AU7:BY7"/>
    <mergeCell ref="C8:G8"/>
    <mergeCell ref="H8:U8"/>
    <mergeCell ref="V8:Y8"/>
    <mergeCell ref="Z8:AJ8"/>
    <mergeCell ref="AK8:AT8"/>
    <mergeCell ref="AU8:AW8"/>
    <mergeCell ref="AY8:AZ8"/>
    <mergeCell ref="A5:B5"/>
    <mergeCell ref="A6:B6"/>
  </mergeCells>
  <pageMargins left="0.35" right="0.3" top="0.5" bottom="0.5" header="0.3" footer="0.3"/>
  <pageSetup paperSize="5" scale="83" orientation="landscape" r:id="rId1"/>
  <headerFooter>
    <oddHeader>&amp;R&amp;P</oddHeader>
    <oddFooter>&amp;R&amp;D</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sheetPr>
  <dimension ref="A1:R135"/>
  <sheetViews>
    <sheetView showGridLines="0" zoomScaleNormal="100" workbookViewId="0">
      <pane xSplit="2" ySplit="6" topLeftCell="C7" activePane="bottomRight" state="frozen"/>
      <selection pane="bottomRight" activeCell="C4" sqref="C4"/>
      <selection pane="bottomLeft" activeCell="A8" sqref="A8"/>
      <selection pane="topRight" activeCell="E1" sqref="E1"/>
    </sheetView>
  </sheetViews>
  <sheetFormatPr defaultRowHeight="15"/>
  <cols>
    <col min="1" max="1" width="6.85546875" style="27" customWidth="1"/>
    <col min="2" max="2" width="22.5703125" style="1" customWidth="1"/>
    <col min="3" max="3" width="48.28515625" style="356" customWidth="1"/>
    <col min="4" max="4" width="7.5703125" style="36" customWidth="1"/>
    <col min="5" max="5" width="6.85546875" style="36" customWidth="1"/>
    <col min="6" max="6" width="6.28515625" style="36" customWidth="1"/>
    <col min="7" max="7" width="8.28515625" style="36" customWidth="1"/>
    <col min="8" max="8" width="6.7109375" style="36" customWidth="1"/>
    <col min="9" max="9" width="7.28515625" style="36" customWidth="1"/>
    <col min="10" max="10" width="6.7109375" style="36" customWidth="1"/>
    <col min="11" max="12" width="5" style="36" customWidth="1"/>
    <col min="13" max="13" width="4.7109375" style="36" customWidth="1"/>
    <col min="14" max="14" width="6.28515625" style="36" customWidth="1"/>
    <col min="15" max="15" width="6.5703125" style="36" customWidth="1"/>
  </cols>
  <sheetData>
    <row r="1" spans="1:15" s="2" customFormat="1" ht="18.75">
      <c r="A1" s="2" t="s">
        <v>48</v>
      </c>
      <c r="B1" s="1"/>
      <c r="C1" s="356"/>
      <c r="D1" s="36"/>
      <c r="E1" s="36"/>
      <c r="F1" s="36"/>
      <c r="G1" s="36"/>
      <c r="H1" s="36"/>
      <c r="I1" s="36"/>
      <c r="J1" s="36"/>
      <c r="K1" s="36"/>
      <c r="L1" s="36"/>
      <c r="M1" s="36"/>
      <c r="N1" s="36"/>
      <c r="O1" s="36"/>
    </row>
    <row r="2" spans="1:15" s="2" customFormat="1" ht="6" customHeight="1">
      <c r="B2" s="1"/>
      <c r="C2" s="356"/>
      <c r="D2" s="36"/>
      <c r="E2" s="36"/>
      <c r="F2" s="36"/>
      <c r="G2" s="36"/>
      <c r="H2" s="36"/>
      <c r="I2" s="36"/>
      <c r="J2" s="36"/>
      <c r="K2" s="36"/>
      <c r="L2" s="36"/>
      <c r="M2" s="36"/>
      <c r="N2" s="36"/>
      <c r="O2" s="36"/>
    </row>
    <row r="3" spans="1:15" s="2" customFormat="1" ht="20.100000000000001" customHeight="1">
      <c r="A3" s="479" t="s">
        <v>555</v>
      </c>
      <c r="B3" s="479"/>
      <c r="C3" s="356"/>
      <c r="D3" s="36"/>
      <c r="E3" s="36"/>
      <c r="F3" s="36"/>
      <c r="G3" s="36"/>
      <c r="H3" s="36"/>
      <c r="I3" s="36"/>
      <c r="J3" s="36"/>
      <c r="K3" s="36"/>
      <c r="L3" s="36"/>
      <c r="M3" s="36"/>
      <c r="N3" s="36"/>
      <c r="O3" s="36"/>
    </row>
    <row r="4" spans="1:15" ht="20.100000000000001" customHeight="1">
      <c r="A4" s="486" t="s">
        <v>669</v>
      </c>
      <c r="B4" s="486"/>
    </row>
    <row r="5" spans="1:15" ht="7.5" customHeight="1">
      <c r="A5" s="36"/>
      <c r="B5" s="36"/>
    </row>
    <row r="6" spans="1:15" s="163" customFormat="1" ht="50.25" customHeight="1">
      <c r="A6" s="160" t="s">
        <v>199</v>
      </c>
      <c r="B6" s="161" t="s">
        <v>200</v>
      </c>
      <c r="C6" s="357" t="s">
        <v>670</v>
      </c>
      <c r="D6" s="162" t="s">
        <v>671</v>
      </c>
      <c r="E6" s="162" t="s">
        <v>672</v>
      </c>
      <c r="F6" s="162" t="s">
        <v>673</v>
      </c>
      <c r="G6" s="162" t="s">
        <v>141</v>
      </c>
      <c r="H6" s="162" t="s">
        <v>674</v>
      </c>
      <c r="I6" s="162" t="s">
        <v>675</v>
      </c>
      <c r="J6" s="162" t="s">
        <v>676</v>
      </c>
      <c r="K6" s="162" t="s">
        <v>677</v>
      </c>
      <c r="L6" s="162" t="s">
        <v>678</v>
      </c>
      <c r="M6" s="162" t="s">
        <v>679</v>
      </c>
      <c r="N6" s="162" t="s">
        <v>680</v>
      </c>
      <c r="O6" s="162" t="s">
        <v>681</v>
      </c>
    </row>
    <row r="7" spans="1:15" ht="20.100000000000001" customHeight="1">
      <c r="A7" s="217" t="s">
        <v>229</v>
      </c>
      <c r="B7" s="164" t="s">
        <v>230</v>
      </c>
      <c r="C7" s="135"/>
      <c r="D7" s="165"/>
      <c r="E7" s="165"/>
      <c r="F7" s="165"/>
      <c r="G7" s="165"/>
      <c r="H7" s="69"/>
      <c r="I7" s="69"/>
      <c r="J7" s="69"/>
      <c r="K7" s="69"/>
      <c r="L7" s="69"/>
      <c r="M7" s="69"/>
      <c r="N7" s="69"/>
      <c r="O7" s="69"/>
    </row>
    <row r="8" spans="1:15" ht="30" customHeight="1">
      <c r="A8" s="217"/>
      <c r="B8" s="164"/>
      <c r="C8" s="135" t="s">
        <v>682</v>
      </c>
      <c r="D8" s="166"/>
      <c r="E8" s="166"/>
      <c r="F8" s="166"/>
      <c r="G8" s="166"/>
      <c r="H8" s="69" t="s">
        <v>443</v>
      </c>
      <c r="I8" s="69"/>
      <c r="J8" s="69"/>
      <c r="K8" s="69"/>
      <c r="L8" s="69"/>
      <c r="M8" s="69"/>
      <c r="N8" s="69"/>
      <c r="O8" s="166"/>
    </row>
    <row r="9" spans="1:15" ht="17.100000000000001" customHeight="1">
      <c r="A9" s="217"/>
      <c r="B9" s="164"/>
      <c r="C9" s="135" t="s">
        <v>683</v>
      </c>
      <c r="D9" s="165"/>
      <c r="E9" s="165"/>
      <c r="F9" s="165"/>
      <c r="G9" s="165"/>
      <c r="H9" s="69"/>
      <c r="I9" s="69"/>
      <c r="J9" s="69"/>
      <c r="K9" s="69"/>
      <c r="L9" s="69"/>
      <c r="M9" s="69"/>
      <c r="N9" s="69"/>
      <c r="O9" s="69" t="s">
        <v>443</v>
      </c>
    </row>
    <row r="10" spans="1:15" ht="17.100000000000001" customHeight="1">
      <c r="A10" s="217" t="s">
        <v>231</v>
      </c>
      <c r="B10" s="164" t="s">
        <v>684</v>
      </c>
      <c r="C10" s="358"/>
      <c r="D10"/>
      <c r="E10"/>
      <c r="F10"/>
      <c r="G10"/>
      <c r="H10"/>
      <c r="I10"/>
      <c r="J10"/>
      <c r="K10"/>
      <c r="L10"/>
      <c r="M10"/>
      <c r="N10"/>
      <c r="O10"/>
    </row>
    <row r="11" spans="1:15" ht="17.100000000000001" customHeight="1">
      <c r="A11" s="217"/>
      <c r="B11" s="164"/>
      <c r="C11" s="167" t="s">
        <v>685</v>
      </c>
      <c r="D11" s="168" t="s">
        <v>443</v>
      </c>
      <c r="E11" s="168"/>
      <c r="F11" s="168"/>
      <c r="G11" s="168"/>
      <c r="H11" s="168"/>
      <c r="I11" s="168"/>
      <c r="J11" s="168"/>
      <c r="K11" s="168"/>
      <c r="L11" s="168"/>
      <c r="M11" s="168"/>
      <c r="N11" s="168"/>
      <c r="O11" s="168"/>
    </row>
    <row r="12" spans="1:15" ht="17.100000000000001" customHeight="1">
      <c r="A12" s="217"/>
      <c r="B12" s="164"/>
      <c r="C12" s="167" t="s">
        <v>686</v>
      </c>
      <c r="D12" s="168" t="s">
        <v>443</v>
      </c>
      <c r="E12" s="166"/>
      <c r="F12" s="166"/>
      <c r="G12" s="166"/>
      <c r="H12" s="166"/>
      <c r="I12" s="166"/>
      <c r="J12" s="166"/>
      <c r="K12" s="166"/>
      <c r="L12" s="166"/>
      <c r="M12" s="166"/>
      <c r="N12" s="166"/>
      <c r="O12" s="166"/>
    </row>
    <row r="13" spans="1:15" ht="17.100000000000001" customHeight="1">
      <c r="A13" s="217"/>
      <c r="B13" s="218"/>
      <c r="C13" s="167" t="s">
        <v>687</v>
      </c>
      <c r="D13" s="168" t="s">
        <v>443</v>
      </c>
      <c r="E13" s="168"/>
      <c r="F13" s="168"/>
      <c r="G13" s="168"/>
      <c r="H13" s="169"/>
      <c r="I13" s="169"/>
      <c r="J13" s="169"/>
      <c r="K13" s="169"/>
      <c r="L13" s="169"/>
      <c r="M13" s="169"/>
      <c r="N13" s="169"/>
      <c r="O13" s="169"/>
    </row>
    <row r="14" spans="1:15" ht="17.100000000000001" customHeight="1">
      <c r="A14" s="217"/>
      <c r="B14" s="164"/>
      <c r="C14" s="359" t="s">
        <v>688</v>
      </c>
      <c r="D14" s="166" t="s">
        <v>443</v>
      </c>
      <c r="E14" s="166"/>
      <c r="F14" s="166"/>
      <c r="G14" s="166"/>
      <c r="H14" s="166"/>
      <c r="I14" s="166"/>
      <c r="J14" s="166"/>
      <c r="K14" s="166"/>
      <c r="L14" s="166" t="s">
        <v>443</v>
      </c>
      <c r="M14" s="166"/>
      <c r="N14" s="166"/>
      <c r="O14" s="166"/>
    </row>
    <row r="15" spans="1:15" ht="17.100000000000001" customHeight="1">
      <c r="A15" s="217"/>
      <c r="B15" s="218"/>
      <c r="C15" s="167" t="s">
        <v>689</v>
      </c>
      <c r="D15" s="168"/>
      <c r="E15" s="168"/>
      <c r="F15" s="168"/>
      <c r="G15" s="168"/>
      <c r="H15" s="168"/>
      <c r="I15" s="166" t="s">
        <v>443</v>
      </c>
      <c r="J15" s="168"/>
      <c r="K15" s="168"/>
      <c r="L15" s="168" t="s">
        <v>443</v>
      </c>
      <c r="M15" s="168"/>
      <c r="N15" s="168"/>
      <c r="O15" s="166"/>
    </row>
    <row r="16" spans="1:15" ht="17.100000000000001" customHeight="1">
      <c r="A16" s="217"/>
      <c r="B16" s="164"/>
      <c r="C16" s="167" t="s">
        <v>690</v>
      </c>
      <c r="D16" s="166"/>
      <c r="E16" s="166"/>
      <c r="F16" s="166"/>
      <c r="G16" s="166"/>
      <c r="H16" s="166"/>
      <c r="I16" s="166" t="s">
        <v>443</v>
      </c>
      <c r="J16" s="166"/>
      <c r="K16" s="166"/>
      <c r="L16" s="166" t="s">
        <v>443</v>
      </c>
      <c r="M16" s="166"/>
      <c r="N16" s="166"/>
      <c r="O16" s="166"/>
    </row>
    <row r="17" spans="1:15" ht="17.100000000000001" customHeight="1">
      <c r="A17" s="217"/>
      <c r="B17" s="164"/>
      <c r="C17" s="167" t="s">
        <v>691</v>
      </c>
      <c r="D17" s="166"/>
      <c r="E17" s="168" t="s">
        <v>443</v>
      </c>
      <c r="F17" s="166"/>
      <c r="G17" s="166"/>
      <c r="H17" s="166"/>
      <c r="I17" s="166"/>
      <c r="J17" s="166"/>
      <c r="K17" s="166"/>
      <c r="L17" s="166"/>
      <c r="M17" s="166"/>
      <c r="N17" s="166"/>
      <c r="O17" s="166"/>
    </row>
    <row r="18" spans="1:15" ht="17.100000000000001" customHeight="1">
      <c r="A18" s="217"/>
      <c r="B18" s="164"/>
      <c r="C18" s="167" t="s">
        <v>692</v>
      </c>
      <c r="D18" s="166"/>
      <c r="E18" s="166" t="s">
        <v>443</v>
      </c>
      <c r="F18" s="166"/>
      <c r="G18" s="166"/>
      <c r="H18" s="166"/>
      <c r="I18" s="166"/>
      <c r="J18" s="166"/>
      <c r="K18" s="166"/>
      <c r="L18" s="166"/>
      <c r="M18" s="166"/>
      <c r="N18" s="166"/>
      <c r="O18" s="166"/>
    </row>
    <row r="19" spans="1:15" ht="17.100000000000001" customHeight="1">
      <c r="A19" s="217"/>
      <c r="B19" s="164"/>
      <c r="C19" s="167" t="s">
        <v>693</v>
      </c>
      <c r="D19" s="166"/>
      <c r="E19" s="168" t="s">
        <v>443</v>
      </c>
      <c r="F19" s="166"/>
      <c r="G19" s="166"/>
      <c r="H19" s="166"/>
      <c r="I19" s="166"/>
      <c r="J19" s="166"/>
      <c r="K19" s="166"/>
      <c r="L19" s="166"/>
      <c r="M19" s="166"/>
      <c r="N19" s="166"/>
      <c r="O19" s="166"/>
    </row>
    <row r="20" spans="1:15" ht="17.100000000000001" customHeight="1">
      <c r="A20" s="217"/>
      <c r="B20" s="164"/>
      <c r="C20" s="167" t="s">
        <v>694</v>
      </c>
      <c r="D20" s="166"/>
      <c r="E20" s="166"/>
      <c r="F20" s="166"/>
      <c r="G20" s="166" t="s">
        <v>443</v>
      </c>
      <c r="H20" s="166"/>
      <c r="I20" s="166"/>
      <c r="J20" s="166"/>
      <c r="K20" s="166"/>
      <c r="L20" s="166"/>
      <c r="M20" s="166"/>
      <c r="N20" s="166"/>
      <c r="O20" s="166"/>
    </row>
    <row r="21" spans="1:15" ht="17.100000000000001" customHeight="1">
      <c r="A21" s="217"/>
      <c r="B21" s="164"/>
      <c r="C21" s="167" t="s">
        <v>695</v>
      </c>
      <c r="D21" s="166"/>
      <c r="E21" s="168" t="s">
        <v>443</v>
      </c>
      <c r="F21" s="166"/>
      <c r="G21" s="166"/>
      <c r="H21" s="166"/>
      <c r="I21" s="166"/>
      <c r="J21" s="166"/>
      <c r="K21" s="166"/>
      <c r="L21" s="166"/>
      <c r="M21" s="166"/>
      <c r="N21" s="166"/>
      <c r="O21" s="166"/>
    </row>
    <row r="22" spans="1:15" ht="15" customHeight="1">
      <c r="A22" s="217"/>
      <c r="B22" s="164"/>
      <c r="C22" s="167" t="s">
        <v>696</v>
      </c>
      <c r="D22" s="166"/>
      <c r="E22" s="168" t="s">
        <v>443</v>
      </c>
      <c r="F22" s="166"/>
      <c r="G22" s="166"/>
      <c r="H22" s="166"/>
      <c r="I22" s="166"/>
      <c r="J22" s="166"/>
      <c r="K22" s="166"/>
      <c r="L22" s="166"/>
      <c r="M22" s="166"/>
      <c r="N22" s="166"/>
      <c r="O22" s="166"/>
    </row>
    <row r="23" spans="1:15" ht="15" customHeight="1">
      <c r="A23" s="217"/>
      <c r="B23" s="164"/>
      <c r="C23" s="360" t="s">
        <v>697</v>
      </c>
      <c r="D23" s="166"/>
      <c r="E23" s="168" t="s">
        <v>443</v>
      </c>
      <c r="F23" s="166"/>
      <c r="G23" s="166"/>
      <c r="H23" s="166"/>
      <c r="I23" s="166"/>
      <c r="J23" s="166"/>
      <c r="K23" s="166"/>
      <c r="L23" s="166"/>
      <c r="M23" s="166"/>
      <c r="N23" s="166"/>
      <c r="O23" s="166"/>
    </row>
    <row r="24" spans="1:15" ht="17.100000000000001" customHeight="1">
      <c r="A24" s="217"/>
      <c r="B24" s="164"/>
      <c r="C24" s="167" t="s">
        <v>698</v>
      </c>
      <c r="D24" s="166"/>
      <c r="E24" s="168" t="s">
        <v>443</v>
      </c>
      <c r="F24" s="166"/>
      <c r="G24" s="166"/>
      <c r="H24" s="166"/>
      <c r="I24" s="166"/>
      <c r="J24" s="166"/>
      <c r="K24" s="166"/>
      <c r="L24" s="166"/>
      <c r="M24" s="166"/>
      <c r="N24" s="166"/>
      <c r="O24" s="166"/>
    </row>
    <row r="25" spans="1:15" ht="17.100000000000001" customHeight="1">
      <c r="A25" s="217"/>
      <c r="B25" s="164"/>
      <c r="C25" s="167" t="s">
        <v>699</v>
      </c>
      <c r="D25" s="166"/>
      <c r="E25" s="168" t="s">
        <v>443</v>
      </c>
      <c r="F25" s="166"/>
      <c r="G25" s="166"/>
      <c r="H25" s="166"/>
      <c r="I25" s="166"/>
      <c r="J25" s="166"/>
      <c r="K25" s="166"/>
      <c r="L25" s="166"/>
      <c r="M25" s="166"/>
      <c r="N25" s="166"/>
      <c r="O25" s="166"/>
    </row>
    <row r="26" spans="1:15" ht="17.100000000000001" customHeight="1">
      <c r="A26" s="217"/>
      <c r="B26" s="164"/>
      <c r="C26" s="361" t="s">
        <v>700</v>
      </c>
      <c r="D26" s="166"/>
      <c r="E26" s="166" t="s">
        <v>443</v>
      </c>
      <c r="F26" s="166"/>
      <c r="G26" s="166"/>
      <c r="H26" s="166"/>
      <c r="I26" s="166"/>
      <c r="J26" s="166"/>
      <c r="K26" s="166"/>
      <c r="L26" s="166"/>
      <c r="M26" s="166"/>
      <c r="N26" s="166"/>
      <c r="O26" s="166"/>
    </row>
    <row r="27" spans="1:15" ht="17.100000000000001" customHeight="1">
      <c r="A27" s="217"/>
      <c r="B27" s="164"/>
      <c r="C27" s="167" t="s">
        <v>701</v>
      </c>
      <c r="D27" s="166"/>
      <c r="E27" s="166" t="s">
        <v>443</v>
      </c>
      <c r="F27" s="166"/>
      <c r="G27" s="166"/>
      <c r="H27" s="166"/>
      <c r="I27" s="166"/>
      <c r="J27" s="166"/>
      <c r="K27" s="166"/>
      <c r="L27" s="166"/>
      <c r="M27" s="166"/>
      <c r="N27" s="166"/>
      <c r="O27" s="166"/>
    </row>
    <row r="28" spans="1:15" ht="17.100000000000001" customHeight="1">
      <c r="A28" s="217"/>
      <c r="B28" s="164"/>
      <c r="C28" s="167" t="s">
        <v>702</v>
      </c>
      <c r="D28" s="166"/>
      <c r="E28" s="166" t="s">
        <v>443</v>
      </c>
      <c r="F28" s="166"/>
      <c r="G28" s="166"/>
      <c r="H28" s="166"/>
      <c r="I28" s="166"/>
      <c r="J28" s="166"/>
      <c r="K28" s="166"/>
      <c r="L28" s="166"/>
      <c r="M28" s="166"/>
      <c r="N28" s="166"/>
      <c r="O28" s="166"/>
    </row>
    <row r="29" spans="1:15" ht="27" customHeight="1">
      <c r="A29" s="217"/>
      <c r="B29" s="164"/>
      <c r="C29" s="362" t="s">
        <v>703</v>
      </c>
      <c r="D29" s="166"/>
      <c r="E29" s="168"/>
      <c r="F29" s="168" t="s">
        <v>443</v>
      </c>
      <c r="G29" s="166"/>
      <c r="H29" s="166"/>
      <c r="I29" s="166"/>
      <c r="J29" s="166"/>
      <c r="K29" s="166"/>
      <c r="L29" s="166"/>
      <c r="M29" s="166"/>
      <c r="N29" s="166"/>
      <c r="O29" s="166"/>
    </row>
    <row r="30" spans="1:15" ht="17.100000000000001" customHeight="1">
      <c r="A30" s="217"/>
      <c r="B30" s="164"/>
      <c r="C30" s="135" t="s">
        <v>704</v>
      </c>
      <c r="D30" s="166"/>
      <c r="E30" s="168"/>
      <c r="F30" s="168" t="s">
        <v>443</v>
      </c>
      <c r="G30" s="166"/>
      <c r="H30" s="166"/>
      <c r="I30" s="166"/>
      <c r="J30" s="166"/>
      <c r="K30" s="166"/>
      <c r="L30" s="166"/>
      <c r="M30" s="166"/>
      <c r="N30" s="166"/>
      <c r="O30" s="166"/>
    </row>
    <row r="31" spans="1:15" ht="17.100000000000001" customHeight="1">
      <c r="A31" s="217"/>
      <c r="B31" s="164"/>
      <c r="C31" s="167" t="s">
        <v>705</v>
      </c>
      <c r="D31" s="166"/>
      <c r="E31" s="166"/>
      <c r="F31" s="166" t="s">
        <v>443</v>
      </c>
      <c r="G31" s="166"/>
      <c r="H31" s="166"/>
      <c r="I31" s="166"/>
      <c r="J31" s="166"/>
      <c r="K31" s="166"/>
      <c r="L31" s="166"/>
      <c r="M31" s="166"/>
      <c r="N31" s="166"/>
      <c r="O31" s="166"/>
    </row>
    <row r="32" spans="1:15" ht="17.100000000000001" customHeight="1">
      <c r="A32" s="217"/>
      <c r="B32" s="218"/>
      <c r="C32" s="167" t="s">
        <v>706</v>
      </c>
      <c r="D32" s="168"/>
      <c r="E32" s="168"/>
      <c r="F32" s="168"/>
      <c r="G32" s="168" t="s">
        <v>443</v>
      </c>
      <c r="H32" s="169"/>
      <c r="I32" s="169"/>
      <c r="J32" s="169"/>
      <c r="K32" s="169"/>
      <c r="L32" s="169"/>
      <c r="M32" s="169"/>
      <c r="N32" s="169"/>
      <c r="O32" s="169"/>
    </row>
    <row r="33" spans="1:15" ht="17.100000000000001" customHeight="1">
      <c r="A33" s="217"/>
      <c r="B33" s="164"/>
      <c r="C33" s="361" t="s">
        <v>707</v>
      </c>
      <c r="D33" s="166"/>
      <c r="E33" s="166"/>
      <c r="F33" s="166"/>
      <c r="G33" s="166" t="s">
        <v>443</v>
      </c>
      <c r="H33" s="166"/>
      <c r="I33" s="166"/>
      <c r="J33" s="166"/>
      <c r="K33" s="166"/>
      <c r="L33" s="166"/>
      <c r="M33" s="166"/>
      <c r="N33" s="166"/>
      <c r="O33" s="166"/>
    </row>
    <row r="34" spans="1:15" ht="17.100000000000001" customHeight="1">
      <c r="A34" s="217"/>
      <c r="B34" s="164"/>
      <c r="C34" s="167" t="s">
        <v>708</v>
      </c>
      <c r="D34" s="168"/>
      <c r="E34" s="168"/>
      <c r="F34" s="168"/>
      <c r="G34" s="168" t="s">
        <v>443</v>
      </c>
      <c r="H34" s="168"/>
      <c r="I34" s="168"/>
      <c r="J34" s="168"/>
      <c r="K34" s="168"/>
      <c r="L34" s="168"/>
      <c r="M34" s="168"/>
      <c r="N34" s="168"/>
      <c r="O34" s="168"/>
    </row>
    <row r="35" spans="1:15" ht="17.100000000000001" customHeight="1">
      <c r="A35" s="217"/>
      <c r="B35" s="164"/>
      <c r="C35" s="167" t="s">
        <v>709</v>
      </c>
      <c r="D35" s="166"/>
      <c r="E35" s="166" t="s">
        <v>443</v>
      </c>
      <c r="F35" s="166"/>
      <c r="G35" s="166"/>
      <c r="H35" s="166"/>
      <c r="I35" s="166"/>
      <c r="J35" s="166"/>
      <c r="K35" s="166"/>
      <c r="L35" s="166"/>
      <c r="M35" s="166"/>
      <c r="N35" s="166"/>
      <c r="O35" s="166"/>
    </row>
    <row r="36" spans="1:15" ht="17.100000000000001" customHeight="1">
      <c r="A36" s="217"/>
      <c r="B36" s="164"/>
      <c r="C36" s="361" t="s">
        <v>710</v>
      </c>
      <c r="D36" s="166"/>
      <c r="E36" s="166"/>
      <c r="F36" s="166"/>
      <c r="G36" s="166"/>
      <c r="H36" s="166"/>
      <c r="I36" s="166"/>
      <c r="J36" s="166"/>
      <c r="K36" s="166"/>
      <c r="L36" s="166"/>
      <c r="M36" s="166"/>
      <c r="N36" s="166"/>
      <c r="O36" s="168" t="s">
        <v>443</v>
      </c>
    </row>
    <row r="37" spans="1:15" ht="17.100000000000001" customHeight="1">
      <c r="A37" s="217"/>
      <c r="B37" s="164"/>
      <c r="C37" s="363"/>
      <c r="D37" s="166"/>
      <c r="E37" s="166"/>
      <c r="F37" s="166"/>
      <c r="G37" s="166"/>
      <c r="H37" s="166"/>
      <c r="I37" s="166"/>
      <c r="J37" s="166"/>
      <c r="K37" s="166"/>
      <c r="L37" s="166"/>
      <c r="M37" s="166"/>
      <c r="N37" s="166"/>
      <c r="O37" s="166"/>
    </row>
    <row r="38" spans="1:15" ht="24.95" customHeight="1">
      <c r="A38" s="217" t="s">
        <v>233</v>
      </c>
      <c r="B38" s="171" t="s">
        <v>234</v>
      </c>
      <c r="C38" s="172"/>
      <c r="D38" s="165"/>
      <c r="E38" s="165"/>
      <c r="F38" s="165"/>
      <c r="G38" s="165"/>
      <c r="H38" s="165"/>
      <c r="I38" s="165"/>
      <c r="J38" s="165"/>
      <c r="K38" s="165"/>
      <c r="L38" s="165"/>
      <c r="M38" s="165"/>
      <c r="N38" s="165"/>
      <c r="O38" s="165"/>
    </row>
    <row r="39" spans="1:15" ht="24.95" customHeight="1">
      <c r="A39" s="217"/>
      <c r="B39" s="164"/>
      <c r="C39" s="172" t="s">
        <v>711</v>
      </c>
      <c r="D39" s="166"/>
      <c r="E39" s="166"/>
      <c r="F39" s="166"/>
      <c r="G39" s="166"/>
      <c r="H39" s="166"/>
      <c r="I39" s="166"/>
      <c r="J39" s="166"/>
      <c r="K39" s="166"/>
      <c r="L39" s="166"/>
      <c r="M39" s="165" t="s">
        <v>443</v>
      </c>
      <c r="N39" s="166"/>
      <c r="O39" s="166"/>
    </row>
    <row r="40" spans="1:15" ht="17.100000000000001" customHeight="1">
      <c r="A40" s="217"/>
      <c r="B40" s="171"/>
      <c r="C40" s="167" t="s">
        <v>712</v>
      </c>
      <c r="D40" s="169"/>
      <c r="E40" s="169"/>
      <c r="F40" s="169"/>
      <c r="G40" s="169"/>
      <c r="H40" s="169"/>
      <c r="I40" s="169"/>
      <c r="J40" s="169"/>
      <c r="K40" s="169"/>
      <c r="L40" s="169"/>
      <c r="M40" s="169" t="s">
        <v>443</v>
      </c>
      <c r="N40" s="169"/>
      <c r="O40" s="169"/>
    </row>
    <row r="41" spans="1:15" ht="17.100000000000001" customHeight="1">
      <c r="A41" s="217"/>
      <c r="B41" s="164"/>
      <c r="C41" s="363"/>
      <c r="D41" s="166"/>
      <c r="E41" s="166"/>
      <c r="F41" s="166"/>
      <c r="G41" s="166"/>
      <c r="H41" s="166"/>
      <c r="I41" s="166"/>
      <c r="J41" s="166"/>
      <c r="K41" s="166"/>
      <c r="L41" s="166"/>
      <c r="M41" s="166"/>
      <c r="N41" s="166"/>
      <c r="O41" s="166"/>
    </row>
    <row r="42" spans="1:15" ht="24.95" customHeight="1">
      <c r="A42" s="217" t="s">
        <v>235</v>
      </c>
      <c r="B42" s="171" t="s">
        <v>236</v>
      </c>
      <c r="C42" s="172"/>
      <c r="D42" s="165"/>
      <c r="E42" s="165"/>
      <c r="F42" s="165"/>
      <c r="G42" s="165"/>
      <c r="H42" s="165"/>
      <c r="I42" s="165"/>
      <c r="J42" s="165"/>
      <c r="K42" s="165"/>
      <c r="L42" s="165"/>
      <c r="M42" s="165"/>
      <c r="N42" s="69"/>
      <c r="O42" s="165"/>
    </row>
    <row r="43" spans="1:15" ht="17.100000000000001" customHeight="1">
      <c r="A43" s="217"/>
      <c r="B43" s="164"/>
      <c r="C43" s="172" t="s">
        <v>713</v>
      </c>
      <c r="D43" s="166"/>
      <c r="E43" s="166"/>
      <c r="F43" s="166"/>
      <c r="G43" s="166"/>
      <c r="H43" s="166"/>
      <c r="I43" s="166"/>
      <c r="J43" s="166"/>
      <c r="K43" s="166"/>
      <c r="L43" s="166"/>
      <c r="M43" s="166"/>
      <c r="N43" s="69" t="s">
        <v>443</v>
      </c>
      <c r="O43" s="166"/>
    </row>
    <row r="44" spans="1:15" ht="17.100000000000001" customHeight="1">
      <c r="A44" s="217"/>
      <c r="B44" s="171"/>
      <c r="C44" s="135" t="s">
        <v>714</v>
      </c>
      <c r="D44" s="169"/>
      <c r="E44" s="169"/>
      <c r="F44" s="169"/>
      <c r="G44" s="169"/>
      <c r="H44" s="169"/>
      <c r="I44" s="169"/>
      <c r="J44" s="169"/>
      <c r="K44" s="169"/>
      <c r="L44" s="169"/>
      <c r="M44" s="169"/>
      <c r="N44" s="169" t="s">
        <v>443</v>
      </c>
      <c r="O44" s="169"/>
    </row>
    <row r="45" spans="1:15" ht="17.100000000000001" customHeight="1">
      <c r="A45" s="217"/>
      <c r="B45" s="164"/>
      <c r="C45" s="363"/>
      <c r="D45" s="166"/>
      <c r="E45" s="166"/>
      <c r="F45" s="166"/>
      <c r="G45" s="166"/>
      <c r="H45" s="166"/>
      <c r="I45" s="166"/>
      <c r="J45" s="166"/>
      <c r="K45" s="166"/>
      <c r="L45" s="166"/>
      <c r="M45" s="166"/>
      <c r="N45" s="166"/>
      <c r="O45" s="166"/>
    </row>
    <row r="46" spans="1:15" ht="24.95" customHeight="1">
      <c r="A46" s="217" t="s">
        <v>297</v>
      </c>
      <c r="B46" s="164" t="s">
        <v>298</v>
      </c>
      <c r="C46" s="359" t="s">
        <v>715</v>
      </c>
      <c r="D46" s="169"/>
      <c r="E46" s="169"/>
      <c r="F46" s="169"/>
      <c r="G46" s="169"/>
      <c r="H46" s="169"/>
      <c r="I46" s="169"/>
      <c r="J46" s="169"/>
      <c r="K46" s="169"/>
      <c r="L46" s="169"/>
      <c r="M46" s="169"/>
      <c r="N46" s="169"/>
      <c r="O46" s="169"/>
    </row>
    <row r="47" spans="1:15" ht="17.100000000000001" customHeight="1">
      <c r="A47" s="217"/>
      <c r="B47" s="164"/>
      <c r="C47" s="167" t="s">
        <v>716</v>
      </c>
      <c r="D47" s="166"/>
      <c r="E47" s="166"/>
      <c r="F47" s="166"/>
      <c r="G47" s="166"/>
      <c r="H47" s="166"/>
      <c r="I47" s="169" t="s">
        <v>443</v>
      </c>
      <c r="J47" s="166"/>
      <c r="K47" s="166"/>
      <c r="L47" s="166"/>
      <c r="M47" s="166"/>
      <c r="N47" s="166"/>
      <c r="O47" s="166"/>
    </row>
    <row r="48" spans="1:15" ht="17.100000000000001" customHeight="1">
      <c r="A48" s="217"/>
      <c r="B48" s="164"/>
      <c r="C48" s="167" t="s">
        <v>689</v>
      </c>
      <c r="D48" s="166"/>
      <c r="E48" s="166"/>
      <c r="F48" s="166"/>
      <c r="G48" s="166"/>
      <c r="H48" s="166"/>
      <c r="I48" s="166" t="s">
        <v>443</v>
      </c>
      <c r="J48" s="166"/>
      <c r="K48" s="166"/>
      <c r="L48" s="166"/>
      <c r="M48" s="166"/>
      <c r="N48" s="166"/>
      <c r="O48" s="166"/>
    </row>
    <row r="49" spans="1:18" ht="17.100000000000001" customHeight="1">
      <c r="A49" s="217"/>
      <c r="B49" s="164"/>
      <c r="C49" s="167" t="s">
        <v>690</v>
      </c>
      <c r="D49" s="166"/>
      <c r="E49" s="166"/>
      <c r="F49" s="166"/>
      <c r="G49" s="166"/>
      <c r="H49" s="166"/>
      <c r="I49" s="166" t="s">
        <v>443</v>
      </c>
      <c r="J49" s="166"/>
      <c r="K49" s="166"/>
      <c r="L49" s="166"/>
      <c r="M49" s="166"/>
      <c r="N49" s="166"/>
      <c r="O49" s="166"/>
    </row>
    <row r="50" spans="1:18" ht="17.100000000000001" customHeight="1">
      <c r="A50" s="217"/>
      <c r="B50" s="164"/>
      <c r="C50" s="167" t="s">
        <v>717</v>
      </c>
      <c r="D50" s="168"/>
      <c r="E50" s="168"/>
      <c r="F50" s="168"/>
      <c r="G50" s="168"/>
      <c r="H50" s="168"/>
      <c r="I50" s="168"/>
      <c r="J50" s="168" t="s">
        <v>443</v>
      </c>
      <c r="K50" s="168"/>
      <c r="L50" s="168"/>
      <c r="M50" s="168"/>
      <c r="N50" s="168"/>
      <c r="O50" s="168"/>
    </row>
    <row r="51" spans="1:18" ht="17.100000000000001" customHeight="1">
      <c r="A51" s="217"/>
      <c r="B51" s="164"/>
      <c r="C51" s="167" t="s">
        <v>718</v>
      </c>
      <c r="D51" s="166"/>
      <c r="E51" s="166"/>
      <c r="F51" s="166"/>
      <c r="G51" s="166"/>
      <c r="H51" s="166"/>
      <c r="I51" s="166"/>
      <c r="J51" s="166"/>
      <c r="K51" s="166"/>
      <c r="L51" s="166"/>
      <c r="M51" s="166"/>
      <c r="N51" s="166"/>
      <c r="O51" s="166"/>
    </row>
    <row r="52" spans="1:18" ht="17.100000000000001" customHeight="1">
      <c r="A52" s="217"/>
      <c r="B52" s="164"/>
      <c r="C52" s="167" t="s">
        <v>719</v>
      </c>
      <c r="D52" s="166"/>
      <c r="E52" s="166"/>
      <c r="F52" s="166"/>
      <c r="G52" s="166"/>
      <c r="H52" s="166"/>
      <c r="I52" s="166"/>
      <c r="J52" s="166"/>
      <c r="K52" s="166"/>
      <c r="L52" s="166"/>
      <c r="M52" s="166"/>
      <c r="N52" s="166"/>
      <c r="O52" s="166"/>
    </row>
    <row r="53" spans="1:18" ht="51.75" customHeight="1">
      <c r="A53" s="217"/>
      <c r="B53" s="164"/>
      <c r="C53" s="167" t="s">
        <v>720</v>
      </c>
      <c r="D53" s="168"/>
      <c r="E53" s="168"/>
      <c r="F53" s="168"/>
      <c r="G53" s="168"/>
      <c r="H53" s="168"/>
      <c r="I53" s="168"/>
      <c r="J53" s="168"/>
      <c r="K53" s="168"/>
      <c r="L53" s="168"/>
      <c r="M53" s="168"/>
      <c r="N53" s="168"/>
      <c r="O53" s="168" t="s">
        <v>443</v>
      </c>
    </row>
    <row r="54" spans="1:18" ht="17.100000000000001" customHeight="1">
      <c r="A54" s="217"/>
      <c r="B54" s="164"/>
      <c r="C54" s="167" t="s">
        <v>721</v>
      </c>
      <c r="D54" s="166"/>
      <c r="E54" s="166"/>
      <c r="F54" s="166"/>
      <c r="G54" s="166" t="s">
        <v>443</v>
      </c>
      <c r="H54" s="166"/>
      <c r="I54" s="166"/>
      <c r="J54" s="166"/>
      <c r="K54" s="166"/>
      <c r="L54" s="166"/>
      <c r="M54" s="166"/>
      <c r="N54" s="166"/>
      <c r="O54" s="166"/>
    </row>
    <row r="55" spans="1:18" ht="17.100000000000001" customHeight="1">
      <c r="A55" s="217"/>
      <c r="B55" s="164"/>
      <c r="C55" s="167" t="s">
        <v>722</v>
      </c>
      <c r="D55" s="169"/>
      <c r="E55" s="169" t="s">
        <v>443</v>
      </c>
      <c r="F55" s="166"/>
      <c r="G55" s="166"/>
      <c r="H55" s="166"/>
      <c r="I55" s="166"/>
      <c r="J55" s="166"/>
      <c r="K55" s="166"/>
      <c r="L55" s="166"/>
      <c r="M55" s="166"/>
      <c r="N55" s="166"/>
      <c r="O55" s="166"/>
    </row>
    <row r="56" spans="1:18" ht="17.100000000000001" customHeight="1">
      <c r="A56" s="217"/>
      <c r="B56" s="164"/>
      <c r="C56" s="167" t="s">
        <v>723</v>
      </c>
      <c r="D56" s="169"/>
      <c r="E56" s="169" t="s">
        <v>443</v>
      </c>
      <c r="F56" s="166"/>
      <c r="G56" s="166"/>
      <c r="H56" s="166"/>
      <c r="I56" s="166"/>
      <c r="J56" s="166"/>
      <c r="K56" s="166"/>
      <c r="L56" s="166"/>
      <c r="M56" s="166"/>
      <c r="N56" s="166"/>
      <c r="O56" s="166"/>
    </row>
    <row r="57" spans="1:18" ht="26.25" customHeight="1">
      <c r="A57" s="217"/>
      <c r="B57" s="164"/>
      <c r="C57" s="167" t="s">
        <v>724</v>
      </c>
      <c r="D57" s="166"/>
      <c r="E57" s="166" t="s">
        <v>443</v>
      </c>
      <c r="F57" s="166"/>
      <c r="G57" s="166"/>
      <c r="H57" s="166"/>
      <c r="I57" s="166"/>
      <c r="J57" s="166"/>
      <c r="K57" s="166"/>
      <c r="L57" s="166"/>
      <c r="M57" s="166"/>
      <c r="N57" s="166"/>
      <c r="O57" s="166"/>
    </row>
    <row r="58" spans="1:18" ht="28.5" customHeight="1">
      <c r="A58" s="217"/>
      <c r="B58" s="164"/>
      <c r="C58" s="167" t="s">
        <v>725</v>
      </c>
      <c r="D58" s="166"/>
      <c r="E58" s="166"/>
      <c r="F58" s="166"/>
      <c r="G58" s="166"/>
      <c r="H58" s="166"/>
      <c r="I58" s="166"/>
      <c r="J58" s="166"/>
      <c r="K58" s="166"/>
      <c r="L58" s="168" t="s">
        <v>443</v>
      </c>
      <c r="M58" s="166"/>
      <c r="N58" s="166"/>
      <c r="O58" s="166"/>
    </row>
    <row r="59" spans="1:18" s="119" customFormat="1" ht="17.100000000000001" customHeight="1">
      <c r="A59" s="120"/>
      <c r="B59" s="173"/>
      <c r="C59" s="167" t="s">
        <v>726</v>
      </c>
      <c r="D59" s="168"/>
      <c r="E59" s="168"/>
      <c r="F59" s="168"/>
      <c r="G59" s="168"/>
      <c r="H59" s="168"/>
      <c r="I59" s="168" t="s">
        <v>443</v>
      </c>
      <c r="J59" s="168"/>
      <c r="K59" s="168"/>
      <c r="L59" s="168"/>
      <c r="M59" s="168"/>
      <c r="N59" s="168"/>
      <c r="O59" s="168"/>
      <c r="R59"/>
    </row>
    <row r="60" spans="1:18" s="119" customFormat="1" ht="17.100000000000001" customHeight="1">
      <c r="A60" s="217"/>
      <c r="B60" s="164"/>
      <c r="C60" s="167" t="s">
        <v>727</v>
      </c>
      <c r="D60" s="166"/>
      <c r="E60" s="166" t="s">
        <v>443</v>
      </c>
      <c r="F60" s="166"/>
      <c r="G60" s="166"/>
      <c r="H60" s="166"/>
      <c r="I60" s="166"/>
      <c r="J60" s="166"/>
      <c r="K60" s="166"/>
      <c r="L60" s="166"/>
      <c r="M60" s="166"/>
      <c r="N60" s="166"/>
      <c r="O60" s="166"/>
      <c r="R60"/>
    </row>
    <row r="61" spans="1:18" s="119" customFormat="1" ht="17.100000000000001" customHeight="1">
      <c r="A61" s="217"/>
      <c r="B61" s="164"/>
      <c r="C61" s="167" t="s">
        <v>728</v>
      </c>
      <c r="D61" s="166"/>
      <c r="E61" s="166" t="s">
        <v>443</v>
      </c>
      <c r="F61" s="166"/>
      <c r="G61" s="166"/>
      <c r="H61" s="166"/>
      <c r="I61" s="166"/>
      <c r="J61" s="166"/>
      <c r="K61" s="166"/>
      <c r="L61" s="166"/>
      <c r="M61" s="166"/>
      <c r="N61" s="166"/>
      <c r="O61" s="166"/>
    </row>
    <row r="62" spans="1:18" s="119" customFormat="1" ht="30.75" customHeight="1">
      <c r="A62" s="217"/>
      <c r="B62" s="164"/>
      <c r="C62" s="167" t="s">
        <v>729</v>
      </c>
      <c r="D62" s="169"/>
      <c r="E62" s="169"/>
      <c r="F62" s="169"/>
      <c r="G62" s="169"/>
      <c r="H62" s="169"/>
      <c r="I62" s="169" t="s">
        <v>443</v>
      </c>
      <c r="J62" s="166"/>
      <c r="K62" s="166"/>
      <c r="L62" s="166"/>
      <c r="M62" s="166"/>
      <c r="N62" s="166"/>
      <c r="O62" s="166"/>
    </row>
    <row r="63" spans="1:18" s="119" customFormat="1" ht="28.5" customHeight="1">
      <c r="A63" s="120"/>
      <c r="B63" s="121"/>
      <c r="C63" s="167" t="s">
        <v>730</v>
      </c>
      <c r="D63" s="169"/>
      <c r="E63" s="169"/>
      <c r="F63" s="169"/>
      <c r="G63" s="169"/>
      <c r="H63" s="169"/>
      <c r="I63" s="169" t="s">
        <v>443</v>
      </c>
      <c r="J63" s="169"/>
      <c r="K63" s="169"/>
      <c r="L63" s="169"/>
      <c r="M63" s="169"/>
      <c r="N63" s="169"/>
      <c r="O63" s="169"/>
    </row>
    <row r="64" spans="1:18" s="119" customFormat="1" ht="17.100000000000001" customHeight="1">
      <c r="A64" s="217"/>
      <c r="B64" s="164"/>
      <c r="C64" s="167" t="s">
        <v>731</v>
      </c>
      <c r="D64" s="166"/>
      <c r="E64" s="166"/>
      <c r="F64" s="166"/>
      <c r="G64" s="166"/>
      <c r="H64" s="166"/>
      <c r="I64" s="166" t="s">
        <v>443</v>
      </c>
      <c r="J64" s="166"/>
      <c r="K64" s="166"/>
      <c r="L64" s="166"/>
      <c r="M64" s="166"/>
      <c r="N64" s="166"/>
      <c r="O64" s="166"/>
    </row>
    <row r="65" spans="1:15" s="119" customFormat="1" ht="26.25" customHeight="1">
      <c r="A65" s="217"/>
      <c r="B65" s="164"/>
      <c r="C65" s="167" t="s">
        <v>732</v>
      </c>
      <c r="D65" s="166"/>
      <c r="E65" s="166"/>
      <c r="F65" s="166"/>
      <c r="G65" s="166" t="s">
        <v>443</v>
      </c>
      <c r="H65" s="166"/>
      <c r="I65" s="166"/>
      <c r="J65" s="166"/>
      <c r="K65" s="166"/>
      <c r="L65" s="166"/>
      <c r="M65" s="166"/>
      <c r="N65" s="166"/>
      <c r="O65" s="166"/>
    </row>
    <row r="66" spans="1:15" s="119" customFormat="1" ht="17.100000000000001" customHeight="1">
      <c r="A66" s="217"/>
      <c r="B66" s="164"/>
      <c r="C66" s="167" t="s">
        <v>733</v>
      </c>
      <c r="D66" s="168"/>
      <c r="E66" s="168"/>
      <c r="F66" s="168"/>
      <c r="G66" s="168"/>
      <c r="H66" s="168"/>
      <c r="I66" s="168" t="s">
        <v>443</v>
      </c>
      <c r="J66" s="168"/>
      <c r="K66" s="168"/>
      <c r="L66" s="168"/>
      <c r="M66" s="168"/>
      <c r="N66" s="168"/>
      <c r="O66" s="168"/>
    </row>
    <row r="67" spans="1:15" s="119" customFormat="1" ht="17.100000000000001" customHeight="1">
      <c r="A67" s="217"/>
      <c r="B67" s="164"/>
      <c r="C67" s="363"/>
      <c r="D67" s="166"/>
      <c r="E67" s="166"/>
      <c r="F67" s="166"/>
      <c r="G67" s="166"/>
      <c r="H67" s="166"/>
      <c r="I67" s="166"/>
      <c r="J67" s="166"/>
      <c r="K67" s="166"/>
      <c r="L67" s="166"/>
      <c r="M67" s="166"/>
      <c r="N67" s="166"/>
      <c r="O67" s="166"/>
    </row>
    <row r="68" spans="1:15" ht="15.95" customHeight="1">
      <c r="A68" s="217" t="s">
        <v>304</v>
      </c>
      <c r="B68" s="164" t="s">
        <v>657</v>
      </c>
      <c r="C68" s="364"/>
      <c r="D68" s="174"/>
      <c r="E68" s="169"/>
      <c r="F68" s="174"/>
      <c r="G68" s="174"/>
      <c r="H68" s="174"/>
      <c r="I68" s="174"/>
      <c r="J68" s="174"/>
      <c r="K68" s="174"/>
      <c r="L68" s="174"/>
      <c r="M68" s="174"/>
      <c r="N68" s="174"/>
      <c r="O68" s="174"/>
    </row>
    <row r="69" spans="1:15" ht="15.95" customHeight="1">
      <c r="A69" s="217"/>
      <c r="B69" s="164"/>
      <c r="C69" s="167" t="s">
        <v>734</v>
      </c>
      <c r="D69" s="166" t="s">
        <v>443</v>
      </c>
      <c r="E69" s="166"/>
      <c r="F69" s="166"/>
      <c r="G69" s="166"/>
      <c r="H69" s="166"/>
      <c r="I69" s="166"/>
      <c r="J69" s="166"/>
      <c r="K69" s="166"/>
      <c r="L69" s="166"/>
      <c r="M69" s="166"/>
      <c r="N69" s="166"/>
      <c r="O69" s="166"/>
    </row>
    <row r="70" spans="1:15" ht="15.95" customHeight="1">
      <c r="A70" s="217"/>
      <c r="B70" s="164"/>
      <c r="C70" s="167" t="s">
        <v>735</v>
      </c>
      <c r="D70" s="166" t="s">
        <v>443</v>
      </c>
      <c r="E70" s="166"/>
      <c r="F70" s="166"/>
      <c r="G70" s="166"/>
      <c r="H70" s="166"/>
      <c r="I70" s="166"/>
      <c r="J70" s="166"/>
      <c r="K70" s="166"/>
      <c r="L70" s="166"/>
      <c r="M70" s="166"/>
      <c r="N70" s="166"/>
      <c r="O70" s="166"/>
    </row>
    <row r="71" spans="1:15" ht="15.95" customHeight="1">
      <c r="A71" s="217"/>
      <c r="B71" s="164"/>
      <c r="C71" s="170" t="s">
        <v>736</v>
      </c>
      <c r="D71" s="166" t="s">
        <v>443</v>
      </c>
      <c r="E71" s="166"/>
      <c r="F71" s="166"/>
      <c r="G71" s="166"/>
      <c r="H71" s="166"/>
      <c r="I71" s="166"/>
      <c r="J71" s="166"/>
      <c r="K71" s="166"/>
      <c r="L71" s="166"/>
      <c r="M71" s="166"/>
      <c r="N71" s="166"/>
      <c r="O71" s="166"/>
    </row>
    <row r="72" spans="1:15" ht="15.95" customHeight="1">
      <c r="A72" s="217"/>
      <c r="B72" s="164"/>
      <c r="C72" s="167" t="s">
        <v>710</v>
      </c>
      <c r="D72" s="166"/>
      <c r="E72" s="166"/>
      <c r="F72" s="166"/>
      <c r="G72" s="166"/>
      <c r="H72" s="166"/>
      <c r="I72" s="166"/>
      <c r="J72" s="166"/>
      <c r="K72" s="166"/>
      <c r="L72" s="166"/>
      <c r="M72" s="166"/>
      <c r="N72" s="166"/>
      <c r="O72" s="166" t="s">
        <v>443</v>
      </c>
    </row>
    <row r="73" spans="1:15" ht="15.95" customHeight="1">
      <c r="A73" s="217"/>
      <c r="B73" s="164"/>
      <c r="C73" s="167" t="s">
        <v>689</v>
      </c>
      <c r="D73" s="168"/>
      <c r="E73" s="168"/>
      <c r="F73" s="168"/>
      <c r="G73" s="168"/>
      <c r="H73" s="168"/>
      <c r="I73" s="168" t="s">
        <v>443</v>
      </c>
      <c r="J73" s="168"/>
      <c r="K73" s="168"/>
      <c r="L73" s="168"/>
      <c r="M73" s="168"/>
      <c r="N73" s="168"/>
      <c r="O73" s="168"/>
    </row>
    <row r="74" spans="1:15" ht="15.95" customHeight="1">
      <c r="A74" s="217"/>
      <c r="B74" s="164"/>
      <c r="C74" s="167" t="s">
        <v>690</v>
      </c>
      <c r="D74" s="166"/>
      <c r="E74" s="166"/>
      <c r="F74" s="166"/>
      <c r="G74" s="166"/>
      <c r="H74" s="166"/>
      <c r="I74" s="166" t="s">
        <v>443</v>
      </c>
      <c r="J74" s="168"/>
      <c r="K74" s="168"/>
      <c r="L74" s="168"/>
      <c r="M74" s="168"/>
      <c r="N74" s="168"/>
      <c r="O74" s="168"/>
    </row>
    <row r="75" spans="1:15" ht="15.95" customHeight="1">
      <c r="A75" s="217"/>
      <c r="B75" s="164"/>
      <c r="C75" s="452" t="s">
        <v>737</v>
      </c>
      <c r="D75" s="166"/>
      <c r="E75" s="166"/>
      <c r="F75" s="166"/>
      <c r="G75" s="166"/>
      <c r="H75" s="166"/>
      <c r="I75" s="166" t="s">
        <v>443</v>
      </c>
      <c r="J75" s="166"/>
      <c r="K75" s="166"/>
      <c r="L75" s="166"/>
      <c r="M75" s="166"/>
      <c r="N75" s="166"/>
      <c r="O75" s="166"/>
    </row>
    <row r="76" spans="1:15" ht="15.95" customHeight="1">
      <c r="A76" s="217"/>
      <c r="B76" s="164"/>
      <c r="C76" s="167" t="s">
        <v>738</v>
      </c>
      <c r="D76" s="166"/>
      <c r="E76" s="166"/>
      <c r="F76" s="166"/>
      <c r="G76" s="166"/>
      <c r="H76" s="166"/>
      <c r="I76" s="168" t="s">
        <v>443</v>
      </c>
      <c r="J76" s="166"/>
      <c r="K76" s="166"/>
      <c r="L76" s="166"/>
      <c r="M76" s="166"/>
      <c r="N76" s="166"/>
      <c r="O76" s="166"/>
    </row>
    <row r="77" spans="1:15" ht="32.25" customHeight="1">
      <c r="A77" s="217"/>
      <c r="B77" s="164"/>
      <c r="C77" s="167" t="s">
        <v>739</v>
      </c>
      <c r="D77" s="168"/>
      <c r="E77" s="168"/>
      <c r="F77" s="168"/>
      <c r="G77" s="168"/>
      <c r="H77" s="168"/>
      <c r="I77" s="168" t="s">
        <v>443</v>
      </c>
      <c r="J77" s="168"/>
      <c r="K77" s="168"/>
      <c r="L77" s="168" t="s">
        <v>443</v>
      </c>
      <c r="M77" s="168"/>
      <c r="N77" s="168"/>
      <c r="O77" s="168"/>
    </row>
    <row r="78" spans="1:15" ht="28.5" customHeight="1">
      <c r="A78" s="217"/>
      <c r="B78" s="164"/>
      <c r="C78" s="167" t="s">
        <v>740</v>
      </c>
      <c r="D78" s="168"/>
      <c r="E78" s="168"/>
      <c r="F78" s="168"/>
      <c r="G78" s="168"/>
      <c r="H78" s="168"/>
      <c r="I78" s="168" t="s">
        <v>443</v>
      </c>
      <c r="J78" s="168"/>
      <c r="K78" s="168"/>
      <c r="L78" s="168"/>
      <c r="M78" s="168"/>
      <c r="N78" s="168"/>
      <c r="O78" s="168"/>
    </row>
    <row r="79" spans="1:15" ht="15.95" customHeight="1">
      <c r="A79" s="217"/>
      <c r="B79" s="164"/>
      <c r="C79" s="167" t="s">
        <v>69</v>
      </c>
      <c r="D79" s="168"/>
      <c r="E79" s="168"/>
      <c r="F79" s="168"/>
      <c r="G79" s="168"/>
      <c r="H79" s="168"/>
      <c r="I79" s="168" t="s">
        <v>443</v>
      </c>
      <c r="J79" s="168"/>
      <c r="K79" s="168"/>
      <c r="L79" s="168"/>
      <c r="M79" s="168"/>
      <c r="N79" s="168"/>
      <c r="O79" s="168"/>
    </row>
    <row r="80" spans="1:15" ht="15.95" customHeight="1">
      <c r="A80" s="449"/>
      <c r="B80" s="450"/>
      <c r="C80" s="167" t="s">
        <v>741</v>
      </c>
      <c r="D80" s="451"/>
      <c r="E80" s="451"/>
      <c r="F80" s="451"/>
      <c r="G80" s="451"/>
      <c r="H80" s="451"/>
      <c r="I80" s="451"/>
      <c r="J80" s="166" t="s">
        <v>443</v>
      </c>
      <c r="K80" s="451"/>
      <c r="L80" s="451"/>
      <c r="M80" s="451"/>
      <c r="N80" s="451"/>
      <c r="O80" s="451"/>
    </row>
    <row r="81" spans="1:15" ht="15.95" customHeight="1">
      <c r="A81" s="217"/>
      <c r="B81" s="164"/>
      <c r="C81" s="135" t="s">
        <v>742</v>
      </c>
      <c r="D81" s="166"/>
      <c r="E81" s="166"/>
      <c r="F81" s="168" t="s">
        <v>443</v>
      </c>
      <c r="G81" s="166"/>
      <c r="H81" s="166"/>
      <c r="I81" s="166"/>
      <c r="J81" s="166"/>
      <c r="K81" s="166"/>
      <c r="L81" s="166"/>
      <c r="M81" s="166"/>
      <c r="N81" s="166"/>
      <c r="O81" s="166"/>
    </row>
    <row r="82" spans="1:15" ht="15.95" customHeight="1">
      <c r="A82" s="217"/>
      <c r="B82" s="164"/>
      <c r="C82" s="135" t="s">
        <v>743</v>
      </c>
      <c r="D82" s="166"/>
      <c r="E82" s="166"/>
      <c r="F82" s="168" t="s">
        <v>443</v>
      </c>
      <c r="G82" s="166"/>
      <c r="H82" s="166"/>
      <c r="I82" s="166"/>
      <c r="J82" s="166"/>
      <c r="K82" s="166"/>
      <c r="L82" s="166"/>
      <c r="M82" s="166"/>
      <c r="N82" s="166"/>
      <c r="O82" s="166"/>
    </row>
    <row r="83" spans="1:15" ht="15.95" customHeight="1">
      <c r="A83" s="217"/>
      <c r="B83" s="164"/>
      <c r="C83" s="135" t="s">
        <v>744</v>
      </c>
      <c r="D83" s="166"/>
      <c r="E83" s="166"/>
      <c r="F83" s="168" t="s">
        <v>443</v>
      </c>
      <c r="G83" s="166"/>
      <c r="H83" s="166"/>
      <c r="I83" s="166"/>
      <c r="J83" s="166"/>
      <c r="K83" s="166"/>
      <c r="L83" s="166"/>
      <c r="M83" s="166"/>
      <c r="N83" s="166"/>
      <c r="O83" s="166"/>
    </row>
    <row r="84" spans="1:15" ht="15.95" customHeight="1">
      <c r="A84" s="217"/>
      <c r="B84" s="164"/>
      <c r="C84" s="135" t="s">
        <v>745</v>
      </c>
      <c r="D84" s="166"/>
      <c r="E84" s="166"/>
      <c r="F84" s="168" t="s">
        <v>443</v>
      </c>
      <c r="G84" s="166"/>
      <c r="H84" s="166"/>
      <c r="I84" s="166"/>
      <c r="J84" s="166"/>
      <c r="K84" s="166"/>
      <c r="L84" s="166"/>
      <c r="M84" s="166"/>
      <c r="N84" s="166"/>
      <c r="O84" s="166"/>
    </row>
    <row r="85" spans="1:15" ht="15.95" customHeight="1">
      <c r="A85" s="217"/>
      <c r="B85" s="164"/>
      <c r="C85" s="135" t="s">
        <v>746</v>
      </c>
      <c r="D85" s="166"/>
      <c r="E85" s="166"/>
      <c r="F85" s="168" t="s">
        <v>443</v>
      </c>
      <c r="G85" s="166"/>
      <c r="H85" s="166"/>
      <c r="I85" s="166"/>
      <c r="J85" s="166"/>
      <c r="K85" s="166"/>
      <c r="L85" s="166"/>
      <c r="M85" s="166"/>
      <c r="N85" s="166"/>
      <c r="O85" s="166"/>
    </row>
    <row r="86" spans="1:15" ht="15.95" customHeight="1">
      <c r="A86" s="217"/>
      <c r="B86" s="164"/>
      <c r="C86" s="135" t="s">
        <v>747</v>
      </c>
      <c r="D86" s="166"/>
      <c r="E86" s="166"/>
      <c r="F86" s="168" t="s">
        <v>443</v>
      </c>
      <c r="G86" s="166"/>
      <c r="H86" s="166"/>
      <c r="I86" s="166"/>
      <c r="J86" s="166"/>
      <c r="K86" s="166"/>
      <c r="L86" s="166"/>
      <c r="M86" s="166"/>
      <c r="N86" s="166"/>
      <c r="O86" s="166"/>
    </row>
    <row r="87" spans="1:15" ht="15.95" customHeight="1">
      <c r="A87" s="217"/>
      <c r="B87" s="164"/>
      <c r="C87" s="135" t="s">
        <v>748</v>
      </c>
      <c r="D87" s="166"/>
      <c r="E87" s="166"/>
      <c r="F87" s="168" t="s">
        <v>443</v>
      </c>
      <c r="G87" s="166"/>
      <c r="H87" s="166"/>
      <c r="I87" s="166"/>
      <c r="J87" s="166"/>
      <c r="K87" s="166"/>
      <c r="L87" s="166"/>
      <c r="M87" s="166"/>
      <c r="N87" s="166"/>
      <c r="O87" s="166"/>
    </row>
    <row r="88" spans="1:15" ht="15.95" customHeight="1">
      <c r="A88" s="217"/>
      <c r="B88" s="164"/>
      <c r="C88" s="135" t="s">
        <v>749</v>
      </c>
      <c r="D88" s="166"/>
      <c r="E88" s="166"/>
      <c r="F88" s="168" t="s">
        <v>443</v>
      </c>
      <c r="G88" s="166"/>
      <c r="H88" s="166"/>
      <c r="I88" s="166"/>
      <c r="J88" s="166"/>
      <c r="K88" s="166"/>
      <c r="L88" s="166"/>
      <c r="M88" s="166"/>
      <c r="N88" s="166"/>
      <c r="O88" s="166"/>
    </row>
    <row r="89" spans="1:15" ht="15.95" customHeight="1">
      <c r="A89" s="217"/>
      <c r="B89" s="164"/>
      <c r="C89" s="363"/>
      <c r="D89" s="166"/>
      <c r="E89" s="166"/>
      <c r="F89" s="166"/>
      <c r="G89" s="166"/>
      <c r="H89" s="166"/>
      <c r="I89" s="166"/>
      <c r="J89" s="166"/>
      <c r="K89" s="166"/>
      <c r="L89" s="166"/>
      <c r="M89" s="166"/>
      <c r="N89" s="166"/>
      <c r="O89" s="166"/>
    </row>
    <row r="90" spans="1:15" ht="15" customHeight="1">
      <c r="A90" s="217" t="s">
        <v>339</v>
      </c>
      <c r="B90" s="164" t="s">
        <v>503</v>
      </c>
      <c r="C90" s="365"/>
      <c r="D90" s="174"/>
      <c r="E90" s="169"/>
      <c r="F90" s="174"/>
      <c r="G90" s="174"/>
      <c r="H90" s="166"/>
      <c r="I90" s="166"/>
      <c r="J90" s="166"/>
      <c r="K90" s="166"/>
      <c r="L90" s="166"/>
      <c r="M90" s="166"/>
      <c r="N90" s="166"/>
      <c r="O90" s="166"/>
    </row>
    <row r="91" spans="1:15" ht="15" customHeight="1">
      <c r="A91" s="217"/>
      <c r="B91" s="164"/>
      <c r="C91" s="167" t="s">
        <v>750</v>
      </c>
      <c r="D91" s="166"/>
      <c r="E91" s="166"/>
      <c r="F91" s="166"/>
      <c r="G91" s="166"/>
      <c r="H91" s="166"/>
      <c r="I91" s="166"/>
      <c r="J91" s="166"/>
      <c r="K91" s="166"/>
      <c r="L91" s="166"/>
      <c r="M91" s="166"/>
      <c r="N91" s="166"/>
      <c r="O91" s="166" t="s">
        <v>443</v>
      </c>
    </row>
    <row r="92" spans="1:15" ht="15" customHeight="1">
      <c r="A92" s="217"/>
      <c r="B92" s="164"/>
      <c r="C92" s="167" t="s">
        <v>751</v>
      </c>
      <c r="D92" s="166"/>
      <c r="E92" s="166"/>
      <c r="F92" s="166"/>
      <c r="G92" s="166"/>
      <c r="H92" s="166"/>
      <c r="I92" s="166"/>
      <c r="J92" s="166"/>
      <c r="K92" s="166"/>
      <c r="L92" s="166"/>
      <c r="M92" s="166"/>
      <c r="N92" s="166"/>
      <c r="O92" s="166" t="s">
        <v>443</v>
      </c>
    </row>
    <row r="93" spans="1:15" ht="15" customHeight="1">
      <c r="A93" s="217"/>
      <c r="B93" s="164"/>
      <c r="C93" s="167" t="s">
        <v>752</v>
      </c>
      <c r="D93" s="166"/>
      <c r="E93" s="166"/>
      <c r="F93" s="166"/>
      <c r="G93" s="166"/>
      <c r="H93" s="166"/>
      <c r="I93" s="166"/>
      <c r="J93" s="166"/>
      <c r="K93" s="166"/>
      <c r="L93" s="166"/>
      <c r="M93" s="166"/>
      <c r="N93" s="166"/>
      <c r="O93" s="166" t="s">
        <v>443</v>
      </c>
    </row>
    <row r="94" spans="1:15" ht="15" customHeight="1">
      <c r="A94" s="217"/>
      <c r="B94" s="164"/>
      <c r="C94" s="167" t="s">
        <v>753</v>
      </c>
      <c r="D94" s="166"/>
      <c r="E94" s="166"/>
      <c r="F94" s="166"/>
      <c r="G94" s="166"/>
      <c r="H94" s="166"/>
      <c r="I94" s="166"/>
      <c r="J94" s="166"/>
      <c r="K94" s="166"/>
      <c r="L94" s="166"/>
      <c r="M94" s="166"/>
      <c r="N94" s="166"/>
      <c r="O94" s="166" t="s">
        <v>443</v>
      </c>
    </row>
    <row r="95" spans="1:15" ht="15" customHeight="1">
      <c r="A95" s="217"/>
      <c r="B95" s="164"/>
      <c r="C95" s="167" t="s">
        <v>754</v>
      </c>
      <c r="D95" s="166"/>
      <c r="E95" s="166"/>
      <c r="F95" s="166"/>
      <c r="G95" s="166"/>
      <c r="H95" s="166"/>
      <c r="I95" s="166"/>
      <c r="J95" s="166"/>
      <c r="K95" s="166"/>
      <c r="L95" s="166"/>
      <c r="M95" s="166"/>
      <c r="N95" s="166"/>
      <c r="O95" s="166" t="s">
        <v>443</v>
      </c>
    </row>
    <row r="96" spans="1:15" ht="30" customHeight="1">
      <c r="A96" s="217"/>
      <c r="B96" s="164"/>
      <c r="C96" s="167" t="s">
        <v>755</v>
      </c>
      <c r="D96" s="166"/>
      <c r="E96" s="166"/>
      <c r="F96" s="166"/>
      <c r="G96" s="166"/>
      <c r="H96" s="166"/>
      <c r="I96" s="166"/>
      <c r="J96" s="166"/>
      <c r="K96" s="166"/>
      <c r="L96" s="166"/>
      <c r="M96" s="166"/>
      <c r="N96" s="166"/>
      <c r="O96" s="166" t="s">
        <v>443</v>
      </c>
    </row>
    <row r="97" spans="1:15" ht="15" customHeight="1">
      <c r="A97" s="217"/>
      <c r="B97" s="164"/>
      <c r="C97" s="167" t="s">
        <v>756</v>
      </c>
      <c r="D97" s="166"/>
      <c r="E97" s="166"/>
      <c r="F97" s="166"/>
      <c r="G97" s="166"/>
      <c r="H97" s="166"/>
      <c r="I97" s="166"/>
      <c r="J97" s="166"/>
      <c r="K97" s="166"/>
      <c r="L97" s="166"/>
      <c r="M97" s="166"/>
      <c r="N97" s="166"/>
      <c r="O97" s="166" t="s">
        <v>443</v>
      </c>
    </row>
    <row r="98" spans="1:15" ht="15" customHeight="1">
      <c r="A98" s="217"/>
      <c r="B98" s="164"/>
      <c r="C98" s="167" t="s">
        <v>689</v>
      </c>
      <c r="D98" s="168"/>
      <c r="E98" s="168"/>
      <c r="F98" s="168"/>
      <c r="G98" s="168"/>
      <c r="H98" s="168"/>
      <c r="I98" s="168" t="s">
        <v>443</v>
      </c>
      <c r="J98" s="168"/>
      <c r="K98" s="168"/>
      <c r="L98" s="168"/>
      <c r="M98" s="168"/>
      <c r="N98" s="168"/>
      <c r="O98" s="168"/>
    </row>
    <row r="99" spans="1:15" ht="15" customHeight="1">
      <c r="A99" s="217"/>
      <c r="B99" s="164"/>
      <c r="C99" s="167" t="s">
        <v>690</v>
      </c>
      <c r="D99" s="166"/>
      <c r="E99" s="166"/>
      <c r="F99" s="166"/>
      <c r="G99" s="166"/>
      <c r="H99" s="166"/>
      <c r="I99" s="166" t="s">
        <v>443</v>
      </c>
      <c r="J99" s="166"/>
      <c r="K99" s="166"/>
      <c r="L99" s="166"/>
      <c r="M99" s="166"/>
      <c r="N99" s="166"/>
      <c r="O99" s="166"/>
    </row>
    <row r="100" spans="1:15" ht="15" customHeight="1">
      <c r="A100" s="217"/>
      <c r="B100" s="164"/>
      <c r="C100" s="167" t="s">
        <v>757</v>
      </c>
      <c r="D100" s="166"/>
      <c r="E100" s="166"/>
      <c r="F100" s="166"/>
      <c r="G100" s="166"/>
      <c r="H100" s="166"/>
      <c r="I100" s="166"/>
      <c r="J100" s="166"/>
      <c r="K100" s="166"/>
      <c r="L100" s="168" t="s">
        <v>443</v>
      </c>
      <c r="M100" s="166"/>
      <c r="N100" s="166"/>
      <c r="O100" s="166"/>
    </row>
    <row r="101" spans="1:15" ht="15" customHeight="1">
      <c r="A101" s="217"/>
      <c r="B101" s="164"/>
      <c r="C101" s="167" t="s">
        <v>726</v>
      </c>
      <c r="D101" s="166"/>
      <c r="E101" s="166"/>
      <c r="F101" s="166"/>
      <c r="G101" s="166"/>
      <c r="H101" s="166"/>
      <c r="I101" s="166" t="s">
        <v>443</v>
      </c>
      <c r="J101" s="166"/>
      <c r="K101" s="166"/>
      <c r="L101" s="166"/>
      <c r="M101" s="166"/>
      <c r="N101" s="166"/>
      <c r="O101" s="166"/>
    </row>
    <row r="102" spans="1:15" ht="15" customHeight="1">
      <c r="A102" s="217"/>
      <c r="B102" s="164"/>
      <c r="C102" s="167" t="s">
        <v>758</v>
      </c>
      <c r="D102" s="166"/>
      <c r="E102" s="166"/>
      <c r="F102" s="166"/>
      <c r="G102" s="166"/>
      <c r="H102" s="166"/>
      <c r="I102" s="166"/>
      <c r="J102" s="166"/>
      <c r="K102" s="166"/>
      <c r="L102" s="168" t="s">
        <v>443</v>
      </c>
      <c r="M102" s="166"/>
      <c r="N102" s="166"/>
      <c r="O102" s="166"/>
    </row>
    <row r="103" spans="1:15" ht="15" customHeight="1">
      <c r="A103" s="217"/>
      <c r="B103" s="164"/>
      <c r="C103" s="167" t="s">
        <v>759</v>
      </c>
      <c r="D103" s="166"/>
      <c r="E103" s="166"/>
      <c r="F103" s="166"/>
      <c r="G103" s="166"/>
      <c r="H103" s="166"/>
      <c r="I103" s="166"/>
      <c r="J103" s="166"/>
      <c r="K103" s="166"/>
      <c r="L103" s="168" t="s">
        <v>443</v>
      </c>
      <c r="M103" s="166"/>
      <c r="N103" s="166"/>
      <c r="O103" s="166"/>
    </row>
    <row r="104" spans="1:15" ht="27.75" customHeight="1">
      <c r="A104" s="217"/>
      <c r="B104" s="164"/>
      <c r="C104" s="167" t="s">
        <v>760</v>
      </c>
      <c r="D104" s="166"/>
      <c r="E104" s="166"/>
      <c r="F104" s="166"/>
      <c r="G104" s="166"/>
      <c r="H104" s="166"/>
      <c r="I104" s="166"/>
      <c r="J104" s="166"/>
      <c r="K104" s="166"/>
      <c r="L104" s="168" t="s">
        <v>443</v>
      </c>
      <c r="M104" s="166"/>
      <c r="N104" s="166"/>
      <c r="O104" s="166"/>
    </row>
    <row r="105" spans="1:15" ht="15" customHeight="1">
      <c r="A105" s="217"/>
      <c r="B105" s="164"/>
      <c r="C105" s="167" t="s">
        <v>761</v>
      </c>
      <c r="D105" s="166"/>
      <c r="E105" s="166"/>
      <c r="F105" s="166"/>
      <c r="G105" s="166"/>
      <c r="H105" s="166"/>
      <c r="I105" s="166"/>
      <c r="J105" s="166"/>
      <c r="K105" s="166"/>
      <c r="L105" s="168" t="s">
        <v>443</v>
      </c>
      <c r="M105" s="166"/>
      <c r="N105" s="166"/>
      <c r="O105" s="166"/>
    </row>
    <row r="106" spans="1:15" ht="15" customHeight="1">
      <c r="A106" s="217"/>
      <c r="B106" s="164"/>
      <c r="C106" s="167" t="s">
        <v>762</v>
      </c>
      <c r="D106" s="166"/>
      <c r="E106" s="166"/>
      <c r="F106" s="166"/>
      <c r="G106" s="166"/>
      <c r="H106" s="166"/>
      <c r="I106" s="166"/>
      <c r="J106" s="166"/>
      <c r="K106" s="166"/>
      <c r="L106" s="168" t="s">
        <v>443</v>
      </c>
      <c r="M106" s="166"/>
      <c r="N106" s="166"/>
      <c r="O106" s="166"/>
    </row>
    <row r="107" spans="1:15" ht="30" customHeight="1">
      <c r="A107" s="217"/>
      <c r="B107" s="164"/>
      <c r="C107" s="167" t="s">
        <v>763</v>
      </c>
      <c r="D107" s="166"/>
      <c r="E107" s="166"/>
      <c r="F107" s="166"/>
      <c r="G107" s="166"/>
      <c r="H107" s="166"/>
      <c r="I107" s="166"/>
      <c r="J107" s="166"/>
      <c r="K107" s="166"/>
      <c r="L107" s="168" t="s">
        <v>443</v>
      </c>
      <c r="M107" s="166"/>
      <c r="N107" s="166"/>
      <c r="O107" s="166"/>
    </row>
    <row r="108" spans="1:15" ht="28.5" customHeight="1">
      <c r="A108" s="217"/>
      <c r="B108" s="164"/>
      <c r="C108" s="167" t="s">
        <v>764</v>
      </c>
      <c r="D108" s="166"/>
      <c r="E108" s="166"/>
      <c r="F108" s="166"/>
      <c r="G108" s="166"/>
      <c r="H108" s="166"/>
      <c r="I108" s="166"/>
      <c r="J108" s="166"/>
      <c r="K108" s="166"/>
      <c r="L108" s="168" t="s">
        <v>443</v>
      </c>
      <c r="M108" s="166"/>
      <c r="N108" s="166"/>
      <c r="O108" s="166"/>
    </row>
    <row r="109" spans="1:15" ht="15" customHeight="1">
      <c r="A109" s="217"/>
      <c r="B109" s="164"/>
      <c r="C109" s="167" t="s">
        <v>765</v>
      </c>
      <c r="D109" s="166"/>
      <c r="E109" s="166"/>
      <c r="F109" s="166"/>
      <c r="G109" s="166"/>
      <c r="H109" s="166"/>
      <c r="I109" s="166"/>
      <c r="J109" s="166"/>
      <c r="K109" s="166"/>
      <c r="L109" s="168" t="s">
        <v>443</v>
      </c>
      <c r="M109" s="166"/>
      <c r="N109" s="166"/>
      <c r="O109" s="166"/>
    </row>
    <row r="110" spans="1:15" ht="15" customHeight="1">
      <c r="A110" s="217"/>
      <c r="B110" s="164"/>
      <c r="C110" s="363"/>
      <c r="D110" s="166"/>
      <c r="E110" s="166"/>
      <c r="F110" s="166"/>
      <c r="G110" s="166"/>
      <c r="H110" s="166"/>
      <c r="I110" s="166"/>
      <c r="J110" s="166"/>
      <c r="K110" s="166"/>
      <c r="L110" s="166"/>
      <c r="M110" s="166"/>
      <c r="N110" s="166"/>
      <c r="O110" s="166"/>
    </row>
    <row r="111" spans="1:15" ht="20.100000000000001" customHeight="1">
      <c r="A111" s="217" t="s">
        <v>359</v>
      </c>
      <c r="B111" s="164" t="s">
        <v>360</v>
      </c>
      <c r="C111" s="363"/>
      <c r="D111" s="166"/>
      <c r="E111" s="168"/>
      <c r="F111" s="166"/>
      <c r="G111" s="166"/>
      <c r="H111" s="69"/>
      <c r="I111" s="69"/>
      <c r="J111" s="69"/>
      <c r="K111" s="69"/>
      <c r="L111" s="69"/>
      <c r="M111" s="69"/>
      <c r="N111" s="69"/>
      <c r="O111" s="69"/>
    </row>
    <row r="112" spans="1:15" ht="24.95" customHeight="1">
      <c r="A112" s="217"/>
      <c r="B112" s="164"/>
      <c r="C112" s="135" t="s">
        <v>682</v>
      </c>
      <c r="D112" s="166"/>
      <c r="E112" s="166"/>
      <c r="F112" s="166"/>
      <c r="G112" s="166"/>
      <c r="H112" s="168" t="s">
        <v>443</v>
      </c>
      <c r="I112" s="166"/>
      <c r="J112" s="166"/>
      <c r="K112" s="166"/>
      <c r="L112" s="166"/>
      <c r="M112" s="166"/>
      <c r="N112" s="166"/>
      <c r="O112" s="166"/>
    </row>
    <row r="113" spans="1:15" ht="17.25" customHeight="1">
      <c r="A113" s="217"/>
      <c r="B113" s="164"/>
      <c r="C113" s="363"/>
      <c r="D113" s="166"/>
      <c r="E113" s="166"/>
      <c r="F113" s="166"/>
      <c r="G113" s="166"/>
      <c r="H113" s="166"/>
      <c r="I113" s="166"/>
      <c r="J113" s="166"/>
      <c r="K113" s="166"/>
      <c r="L113" s="166"/>
      <c r="M113" s="166"/>
      <c r="N113" s="166"/>
      <c r="O113" s="166"/>
    </row>
    <row r="114" spans="1:15" s="5" customFormat="1" ht="20.100000000000001" customHeight="1">
      <c r="A114" s="217" t="s">
        <v>368</v>
      </c>
      <c r="B114" s="164" t="s">
        <v>369</v>
      </c>
      <c r="C114" s="167"/>
      <c r="D114" s="166"/>
      <c r="E114" s="168"/>
      <c r="F114" s="166"/>
      <c r="G114" s="166"/>
      <c r="H114" s="166"/>
      <c r="I114" s="174"/>
      <c r="J114" s="174"/>
      <c r="K114" s="174"/>
      <c r="L114" s="174"/>
      <c r="M114" s="174"/>
      <c r="N114" s="174"/>
      <c r="O114" s="174"/>
    </row>
    <row r="115" spans="1:15" s="5" customFormat="1" ht="15.95" customHeight="1">
      <c r="A115" s="217"/>
      <c r="B115" s="164"/>
      <c r="C115" s="167" t="s">
        <v>766</v>
      </c>
      <c r="D115" s="168"/>
      <c r="E115" s="168"/>
      <c r="F115" s="168"/>
      <c r="G115" s="168"/>
      <c r="H115" s="168"/>
      <c r="I115" s="168"/>
      <c r="J115" s="168"/>
      <c r="K115" s="168" t="s">
        <v>443</v>
      </c>
      <c r="L115" s="168"/>
      <c r="M115" s="168"/>
      <c r="N115" s="168"/>
      <c r="O115" s="168"/>
    </row>
    <row r="116" spans="1:15" s="5" customFormat="1" ht="15.95" customHeight="1">
      <c r="A116" s="217"/>
      <c r="B116" s="164"/>
      <c r="C116" s="135" t="s">
        <v>767</v>
      </c>
      <c r="D116" s="168"/>
      <c r="E116" s="168"/>
      <c r="F116" s="168" t="s">
        <v>443</v>
      </c>
      <c r="G116" s="168"/>
      <c r="H116" s="168"/>
      <c r="I116" s="168"/>
      <c r="J116" s="168"/>
      <c r="K116" s="168" t="s">
        <v>443</v>
      </c>
      <c r="L116" s="166"/>
      <c r="M116" s="166"/>
      <c r="N116" s="166"/>
      <c r="O116" s="166"/>
    </row>
    <row r="117" spans="1:15" s="5" customFormat="1" ht="29.25" customHeight="1">
      <c r="A117" s="217"/>
      <c r="B117" s="164"/>
      <c r="C117" s="167" t="s">
        <v>768</v>
      </c>
      <c r="D117" s="168"/>
      <c r="E117" s="168"/>
      <c r="F117" s="168"/>
      <c r="G117" s="168"/>
      <c r="H117" s="168"/>
      <c r="I117" s="168"/>
      <c r="J117" s="168"/>
      <c r="K117" s="168" t="s">
        <v>443</v>
      </c>
      <c r="L117" s="166"/>
      <c r="M117" s="166"/>
      <c r="N117" s="166"/>
      <c r="O117" s="166"/>
    </row>
    <row r="118" spans="1:15" s="5" customFormat="1" ht="15.95" customHeight="1">
      <c r="A118" s="217"/>
      <c r="B118" s="164"/>
      <c r="C118" s="167" t="s">
        <v>668</v>
      </c>
      <c r="D118" s="166"/>
      <c r="E118" s="166"/>
      <c r="F118" s="166"/>
      <c r="G118" s="166"/>
      <c r="H118" s="166"/>
      <c r="I118" s="166"/>
      <c r="J118" s="166"/>
      <c r="K118" s="168" t="s">
        <v>443</v>
      </c>
      <c r="L118" s="166"/>
      <c r="M118" s="166"/>
      <c r="N118" s="166"/>
      <c r="O118" s="166"/>
    </row>
    <row r="119" spans="1:15" s="5" customFormat="1" ht="15.95" customHeight="1">
      <c r="A119" s="217"/>
      <c r="B119" s="164"/>
      <c r="C119" s="167" t="s">
        <v>667</v>
      </c>
      <c r="D119" s="166"/>
      <c r="E119" s="166"/>
      <c r="F119" s="166"/>
      <c r="G119" s="166"/>
      <c r="H119" s="166"/>
      <c r="I119" s="166"/>
      <c r="J119" s="166"/>
      <c r="K119" s="166"/>
      <c r="L119" s="166"/>
      <c r="M119" s="166"/>
      <c r="N119" s="166"/>
      <c r="O119" s="166"/>
    </row>
    <row r="120" spans="1:15" s="5" customFormat="1" ht="15.95" customHeight="1">
      <c r="A120" s="217"/>
      <c r="B120" s="164"/>
      <c r="C120" s="167" t="s">
        <v>769</v>
      </c>
      <c r="D120" s="166"/>
      <c r="E120" s="166"/>
      <c r="F120" s="166"/>
      <c r="G120" s="166"/>
      <c r="H120" s="166"/>
      <c r="I120" s="166"/>
      <c r="J120" s="166"/>
      <c r="K120" s="166" t="s">
        <v>443</v>
      </c>
      <c r="L120" s="166"/>
      <c r="M120" s="166"/>
      <c r="N120" s="166"/>
      <c r="O120" s="166"/>
    </row>
    <row r="121" spans="1:15" s="5" customFormat="1" ht="15.95" customHeight="1">
      <c r="A121" s="217"/>
      <c r="B121" s="164"/>
      <c r="C121" s="167" t="s">
        <v>770</v>
      </c>
      <c r="D121" s="166"/>
      <c r="E121" s="166"/>
      <c r="F121" s="166"/>
      <c r="G121" s="166"/>
      <c r="H121" s="166"/>
      <c r="I121" s="166"/>
      <c r="J121" s="166"/>
      <c r="K121" s="166" t="s">
        <v>443</v>
      </c>
      <c r="L121" s="166"/>
      <c r="M121" s="166"/>
      <c r="N121" s="166"/>
      <c r="O121" s="166"/>
    </row>
    <row r="122" spans="1:15" s="5" customFormat="1" ht="15.95" customHeight="1">
      <c r="A122" s="217"/>
      <c r="B122" s="164"/>
      <c r="C122" s="167" t="s">
        <v>771</v>
      </c>
      <c r="D122" s="168"/>
      <c r="E122" s="168"/>
      <c r="F122" s="168"/>
      <c r="G122" s="168"/>
      <c r="H122" s="168"/>
      <c r="I122" s="168"/>
      <c r="J122" s="168"/>
      <c r="K122" s="168" t="s">
        <v>443</v>
      </c>
      <c r="L122" s="168"/>
      <c r="M122" s="166"/>
      <c r="N122" s="166"/>
      <c r="O122" s="166"/>
    </row>
    <row r="123" spans="1:15" s="5" customFormat="1" ht="15.95" customHeight="1">
      <c r="A123" s="217"/>
      <c r="B123" s="164"/>
      <c r="C123" s="167" t="s">
        <v>772</v>
      </c>
      <c r="D123" s="168"/>
      <c r="E123" s="168"/>
      <c r="F123" s="168"/>
      <c r="G123" s="168"/>
      <c r="H123" s="168"/>
      <c r="I123" s="168"/>
      <c r="J123" s="168"/>
      <c r="K123" s="168" t="s">
        <v>443</v>
      </c>
      <c r="L123" s="166"/>
      <c r="M123" s="166"/>
      <c r="N123" s="166"/>
      <c r="O123" s="166"/>
    </row>
    <row r="124" spans="1:15" s="5" customFormat="1" ht="15.95" customHeight="1">
      <c r="A124" s="217"/>
      <c r="B124" s="164"/>
      <c r="C124" s="167" t="s">
        <v>773</v>
      </c>
      <c r="D124" s="168"/>
      <c r="E124" s="168"/>
      <c r="F124" s="168"/>
      <c r="G124" s="168"/>
      <c r="H124" s="168"/>
      <c r="I124" s="168"/>
      <c r="J124" s="168"/>
      <c r="K124" s="168" t="s">
        <v>443</v>
      </c>
      <c r="L124" s="168"/>
      <c r="M124" s="168"/>
      <c r="N124" s="168"/>
      <c r="O124" s="168"/>
    </row>
    <row r="125" spans="1:15" s="5" customFormat="1" ht="15.95" customHeight="1">
      <c r="A125" s="217"/>
      <c r="B125" s="164"/>
      <c r="C125" s="135" t="s">
        <v>774</v>
      </c>
      <c r="D125" s="168"/>
      <c r="E125" s="168"/>
      <c r="F125" s="168"/>
      <c r="G125" s="168"/>
      <c r="H125" s="168"/>
      <c r="I125" s="168"/>
      <c r="J125" s="168"/>
      <c r="K125" s="168" t="s">
        <v>443</v>
      </c>
      <c r="L125" s="168"/>
      <c r="M125" s="168"/>
      <c r="N125" s="168"/>
      <c r="O125" s="168"/>
    </row>
    <row r="126" spans="1:15" s="5" customFormat="1" ht="15.95" customHeight="1">
      <c r="A126" s="217"/>
      <c r="B126" s="164"/>
      <c r="C126" s="135" t="s">
        <v>775</v>
      </c>
      <c r="D126" s="166"/>
      <c r="E126" s="166"/>
      <c r="F126" s="166"/>
      <c r="G126" s="166"/>
      <c r="H126" s="166"/>
      <c r="I126" s="166"/>
      <c r="J126" s="166"/>
      <c r="K126" s="166" t="s">
        <v>443</v>
      </c>
      <c r="L126" s="166"/>
      <c r="M126" s="166"/>
      <c r="N126" s="166"/>
      <c r="O126" s="166"/>
    </row>
    <row r="127" spans="1:15" s="5" customFormat="1" ht="17.25" customHeight="1">
      <c r="A127" s="217"/>
      <c r="B127" s="164"/>
      <c r="C127" s="363"/>
      <c r="D127" s="166"/>
      <c r="E127" s="166"/>
      <c r="F127" s="166"/>
      <c r="G127" s="166"/>
      <c r="H127" s="166"/>
      <c r="I127" s="166"/>
      <c r="J127" s="166"/>
      <c r="K127" s="166"/>
      <c r="L127" s="166"/>
      <c r="M127" s="166"/>
      <c r="N127" s="166"/>
      <c r="O127" s="166"/>
    </row>
    <row r="128" spans="1:15" s="5" customFormat="1">
      <c r="A128" s="217" t="s">
        <v>371</v>
      </c>
      <c r="B128" s="164" t="s">
        <v>776</v>
      </c>
      <c r="C128" s="167"/>
      <c r="D128" s="168"/>
      <c r="E128" s="168"/>
      <c r="F128" s="168"/>
      <c r="G128" s="168"/>
      <c r="H128" s="168"/>
      <c r="I128" s="168"/>
      <c r="J128" s="168"/>
      <c r="K128" s="168"/>
      <c r="L128" s="168"/>
      <c r="M128" s="168"/>
      <c r="N128" s="168"/>
      <c r="O128" s="168"/>
    </row>
    <row r="129" spans="1:16" s="5" customFormat="1" ht="15.95" customHeight="1">
      <c r="A129" s="217"/>
      <c r="B129" s="164"/>
      <c r="C129" s="167" t="s">
        <v>777</v>
      </c>
      <c r="D129" s="168"/>
      <c r="E129" s="168"/>
      <c r="F129" s="168"/>
      <c r="G129" s="168"/>
      <c r="H129" s="168"/>
      <c r="I129" s="168"/>
      <c r="J129" s="168"/>
      <c r="K129" s="168" t="s">
        <v>443</v>
      </c>
      <c r="L129" s="168"/>
      <c r="M129" s="168"/>
      <c r="N129" s="168"/>
      <c r="O129" s="168"/>
    </row>
    <row r="130" spans="1:16" ht="15.95" customHeight="1">
      <c r="A130" s="217"/>
      <c r="B130" s="164"/>
      <c r="C130" s="167" t="s">
        <v>778</v>
      </c>
      <c r="D130" s="168"/>
      <c r="E130" s="168"/>
      <c r="F130" s="168"/>
      <c r="G130" s="168"/>
      <c r="H130" s="168"/>
      <c r="I130" s="168"/>
      <c r="J130" s="168"/>
      <c r="K130" s="168" t="s">
        <v>443</v>
      </c>
      <c r="L130" s="168"/>
      <c r="M130" s="168"/>
      <c r="N130" s="168"/>
      <c r="O130" s="168"/>
      <c r="P130" s="36"/>
    </row>
    <row r="132" spans="1:16" s="36" customFormat="1" ht="12">
      <c r="A132" s="27"/>
      <c r="B132" s="1"/>
      <c r="C132" s="366"/>
    </row>
    <row r="133" spans="1:16">
      <c r="A133" s="36"/>
      <c r="B133" s="36"/>
      <c r="C133" s="367"/>
      <c r="D133" s="175"/>
      <c r="E133" s="175"/>
      <c r="F133" s="175"/>
      <c r="G133" s="175"/>
      <c r="H133" s="175"/>
      <c r="I133" s="175"/>
      <c r="J133" s="175"/>
      <c r="K133" s="175"/>
      <c r="L133" s="175"/>
      <c r="M133" s="175"/>
      <c r="N133" s="175"/>
      <c r="O133" s="175"/>
    </row>
    <row r="134" spans="1:16">
      <c r="C134" s="368"/>
    </row>
    <row r="135" spans="1:16">
      <c r="C135" s="368"/>
    </row>
  </sheetData>
  <sheetProtection sheet="1" objects="1" scenarios="1" selectLockedCells="1" sort="0" autoFilter="0" selectUnlockedCells="1"/>
  <mergeCells count="2">
    <mergeCell ref="A3:B3"/>
    <mergeCell ref="A4:B4"/>
  </mergeCells>
  <pageMargins left="0.45" right="0.45" top="0.6" bottom="0.6" header="0.3" footer="0.3"/>
  <pageSetup scale="83" orientation="landscape" r:id="rId1"/>
  <headerFooter>
    <oddHeader>&amp;R&amp;P</oddHeader>
    <oddFooter>&amp;R&amp;D</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59999389629810485"/>
  </sheetPr>
  <dimension ref="A1:AQ1332"/>
  <sheetViews>
    <sheetView zoomScaleNormal="100" workbookViewId="0">
      <selection activeCell="U25" sqref="U25"/>
    </sheetView>
  </sheetViews>
  <sheetFormatPr defaultRowHeight="12.75"/>
  <cols>
    <col min="1" max="1" width="4.7109375" style="48" customWidth="1"/>
    <col min="2" max="2" width="8.140625" style="48" customWidth="1"/>
    <col min="3" max="3" width="21.5703125" style="48" customWidth="1"/>
    <col min="4" max="4" width="7.28515625" style="48" customWidth="1"/>
    <col min="5" max="5" width="25.5703125" style="48" customWidth="1"/>
    <col min="6" max="6" width="13.42578125" style="48" hidden="1" customWidth="1"/>
    <col min="7" max="7" width="2.85546875" style="48" hidden="1" customWidth="1"/>
    <col min="8" max="8" width="13.85546875" style="48" hidden="1" customWidth="1"/>
    <col min="9" max="9" width="2.28515625" style="48" hidden="1" customWidth="1"/>
    <col min="10" max="10" width="13.85546875" style="48" hidden="1" customWidth="1"/>
    <col min="11" max="11" width="11.7109375" style="48" hidden="1" customWidth="1"/>
    <col min="12" max="12" width="3.42578125" style="48" hidden="1" customWidth="1"/>
    <col min="13" max="13" width="16.140625" style="274" hidden="1" customWidth="1"/>
    <col min="14" max="17" width="11.7109375" style="48" hidden="1" customWidth="1"/>
    <col min="18" max="18" width="18.28515625" style="274" customWidth="1"/>
    <col min="19" max="19" width="11.7109375" style="48" customWidth="1"/>
    <col min="20" max="24" width="13.85546875" style="48" customWidth="1"/>
    <col min="25" max="25" width="14.28515625" style="48" customWidth="1"/>
    <col min="26" max="26" width="15.140625" style="48" customWidth="1"/>
    <col min="27" max="27" width="21.7109375" style="48" customWidth="1"/>
    <col min="28" max="28" width="9.140625" style="48"/>
    <col min="29" max="29" width="9.7109375" style="48" bestFit="1" customWidth="1"/>
    <col min="30" max="34" width="9.140625" style="48" customWidth="1"/>
    <col min="35" max="16384" width="9.140625" style="48"/>
  </cols>
  <sheetData>
    <row r="1" spans="1:34" s="275" customFormat="1" ht="35.25" customHeight="1" thickBot="1">
      <c r="A1" s="297" t="s">
        <v>779</v>
      </c>
      <c r="B1" s="297" t="s">
        <v>780</v>
      </c>
      <c r="C1" s="297" t="s">
        <v>781</v>
      </c>
      <c r="D1" s="297" t="s">
        <v>782</v>
      </c>
      <c r="E1" s="297" t="s">
        <v>781</v>
      </c>
      <c r="F1" s="297" t="s">
        <v>783</v>
      </c>
      <c r="G1" s="297"/>
      <c r="H1" s="297" t="s">
        <v>784</v>
      </c>
      <c r="I1" s="297"/>
      <c r="J1" s="298" t="s">
        <v>785</v>
      </c>
      <c r="K1" s="299" t="s">
        <v>786</v>
      </c>
      <c r="L1" s="298"/>
      <c r="M1" s="298" t="s">
        <v>787</v>
      </c>
      <c r="N1" s="299" t="s">
        <v>788</v>
      </c>
      <c r="O1" s="299"/>
      <c r="P1" s="299"/>
      <c r="Q1" s="299"/>
      <c r="R1" s="417" t="s">
        <v>789</v>
      </c>
      <c r="S1" s="417" t="s">
        <v>790</v>
      </c>
      <c r="T1" s="418" t="s">
        <v>791</v>
      </c>
      <c r="U1" s="418" t="s">
        <v>59</v>
      </c>
      <c r="V1" s="418" t="s">
        <v>60</v>
      </c>
      <c r="W1" s="419" t="s">
        <v>61</v>
      </c>
      <c r="X1" s="417" t="s">
        <v>62</v>
      </c>
      <c r="Y1" s="420" t="s">
        <v>792</v>
      </c>
      <c r="Z1" s="284" t="s">
        <v>793</v>
      </c>
      <c r="AA1" s="290"/>
      <c r="AB1" s="270"/>
      <c r="AC1" s="270"/>
      <c r="AD1" s="270"/>
      <c r="AE1" s="270"/>
      <c r="AF1" s="270"/>
      <c r="AG1" s="270"/>
      <c r="AH1" s="270"/>
    </row>
    <row r="2" spans="1:34">
      <c r="A2" s="426" t="s">
        <v>794</v>
      </c>
      <c r="B2" s="426" t="s">
        <v>795</v>
      </c>
      <c r="C2" s="426" t="s">
        <v>796</v>
      </c>
      <c r="D2" s="426" t="s">
        <v>797</v>
      </c>
      <c r="E2" s="426" t="s">
        <v>798</v>
      </c>
      <c r="F2" s="427">
        <v>6798477.0899999999</v>
      </c>
      <c r="G2" s="427"/>
      <c r="H2" s="427">
        <v>7409152.1500000004</v>
      </c>
      <c r="I2" s="427"/>
      <c r="J2" s="427">
        <v>7522517.4800000004</v>
      </c>
      <c r="K2" s="428">
        <v>63</v>
      </c>
      <c r="L2" s="428"/>
      <c r="M2" s="427">
        <v>7852873.8700000001</v>
      </c>
      <c r="N2" s="428">
        <v>65</v>
      </c>
      <c r="O2" s="427"/>
      <c r="P2" s="427">
        <v>8275337</v>
      </c>
      <c r="Q2" s="428">
        <v>67</v>
      </c>
      <c r="R2" s="427">
        <v>8012633</v>
      </c>
      <c r="S2" s="428">
        <v>65</v>
      </c>
      <c r="T2" s="427">
        <v>0</v>
      </c>
      <c r="U2" s="427">
        <v>0</v>
      </c>
      <c r="V2" s="429">
        <v>2727396.07</v>
      </c>
      <c r="W2" s="427">
        <f>T2+U2+V2</f>
        <v>2727396.07</v>
      </c>
      <c r="X2" s="427">
        <v>8258249</v>
      </c>
      <c r="Y2" s="427">
        <f t="shared" ref="Y2:Y9" si="0">R2-X2</f>
        <v>-245616</v>
      </c>
      <c r="Z2" s="287"/>
      <c r="AA2" s="290"/>
      <c r="AB2" s="264"/>
      <c r="AC2" s="264"/>
    </row>
    <row r="3" spans="1:34" ht="21" customHeight="1">
      <c r="A3" s="426" t="s">
        <v>794</v>
      </c>
      <c r="B3" s="426" t="s">
        <v>795</v>
      </c>
      <c r="C3" s="426" t="s">
        <v>796</v>
      </c>
      <c r="D3" s="426" t="s">
        <v>799</v>
      </c>
      <c r="E3" s="426" t="s">
        <v>800</v>
      </c>
      <c r="F3" s="427">
        <v>0</v>
      </c>
      <c r="G3" s="427"/>
      <c r="H3" s="427">
        <v>50000</v>
      </c>
      <c r="I3" s="427"/>
      <c r="J3" s="427">
        <v>0</v>
      </c>
      <c r="K3" s="428"/>
      <c r="L3" s="428"/>
      <c r="M3" s="427">
        <v>105000</v>
      </c>
      <c r="N3" s="428"/>
      <c r="O3" s="427"/>
      <c r="P3" s="427">
        <v>0</v>
      </c>
      <c r="Q3" s="428"/>
      <c r="R3" s="427">
        <v>0</v>
      </c>
      <c r="S3" s="428"/>
      <c r="T3" s="427">
        <v>0</v>
      </c>
      <c r="U3" s="427">
        <v>0</v>
      </c>
      <c r="V3" s="427">
        <v>0</v>
      </c>
      <c r="W3" s="427">
        <f t="shared" ref="W3:W81" si="1">T3+U3+V3</f>
        <v>0</v>
      </c>
      <c r="X3" s="427">
        <v>0</v>
      </c>
      <c r="Y3" s="427">
        <f t="shared" si="0"/>
        <v>0</v>
      </c>
      <c r="Z3" s="265"/>
      <c r="AA3" s="290"/>
      <c r="AB3" s="264"/>
      <c r="AC3" s="264"/>
    </row>
    <row r="4" spans="1:34">
      <c r="A4" s="426" t="s">
        <v>794</v>
      </c>
      <c r="B4" s="426" t="s">
        <v>795</v>
      </c>
      <c r="C4" s="426" t="s">
        <v>796</v>
      </c>
      <c r="D4" s="426" t="s">
        <v>801</v>
      </c>
      <c r="E4" s="426" t="s">
        <v>802</v>
      </c>
      <c r="F4" s="427">
        <v>0</v>
      </c>
      <c r="G4" s="427"/>
      <c r="H4" s="427">
        <v>0</v>
      </c>
      <c r="I4" s="427"/>
      <c r="J4" s="427">
        <v>233190</v>
      </c>
      <c r="K4" s="428"/>
      <c r="L4" s="428"/>
      <c r="M4" s="427">
        <v>209580</v>
      </c>
      <c r="N4" s="428"/>
      <c r="O4" s="427"/>
      <c r="P4" s="427">
        <v>199500</v>
      </c>
      <c r="Q4" s="428"/>
      <c r="R4" s="427">
        <v>206750</v>
      </c>
      <c r="S4" s="428"/>
      <c r="T4" s="427">
        <v>0</v>
      </c>
      <c r="U4" s="427">
        <v>0</v>
      </c>
      <c r="V4" s="429">
        <v>44450</v>
      </c>
      <c r="W4" s="427">
        <f t="shared" si="1"/>
        <v>44450</v>
      </c>
      <c r="X4" s="427">
        <v>197810</v>
      </c>
      <c r="Y4" s="427">
        <f t="shared" si="0"/>
        <v>8940</v>
      </c>
      <c r="Z4" s="287"/>
      <c r="AA4" s="290"/>
      <c r="AB4" s="264"/>
      <c r="AC4" s="264"/>
    </row>
    <row r="5" spans="1:34">
      <c r="A5" s="426" t="s">
        <v>794</v>
      </c>
      <c r="B5" s="426" t="s">
        <v>795</v>
      </c>
      <c r="C5" s="426" t="s">
        <v>796</v>
      </c>
      <c r="D5" s="426" t="s">
        <v>803</v>
      </c>
      <c r="E5" s="426" t="s">
        <v>804</v>
      </c>
      <c r="F5" s="427">
        <v>72664.17</v>
      </c>
      <c r="G5" s="427"/>
      <c r="H5" s="427">
        <v>79753</v>
      </c>
      <c r="I5" s="427"/>
      <c r="J5" s="427">
        <v>88372</v>
      </c>
      <c r="K5" s="427"/>
      <c r="L5" s="427"/>
      <c r="M5" s="427">
        <v>97634.64</v>
      </c>
      <c r="N5" s="427"/>
      <c r="O5" s="427"/>
      <c r="P5" s="427">
        <v>93991.17</v>
      </c>
      <c r="Q5" s="427"/>
      <c r="R5" s="427">
        <v>92597</v>
      </c>
      <c r="S5" s="427"/>
      <c r="T5" s="427">
        <v>0</v>
      </c>
      <c r="U5" s="427">
        <v>0</v>
      </c>
      <c r="V5" s="429">
        <v>34480.58</v>
      </c>
      <c r="W5" s="427">
        <f t="shared" si="1"/>
        <v>34480.58</v>
      </c>
      <c r="X5" s="427">
        <v>92597</v>
      </c>
      <c r="Y5" s="427">
        <f t="shared" si="0"/>
        <v>0</v>
      </c>
      <c r="Z5" s="287"/>
      <c r="AA5" s="290"/>
      <c r="AB5" s="264"/>
      <c r="AC5" s="264"/>
    </row>
    <row r="6" spans="1:34">
      <c r="A6" s="426" t="s">
        <v>794</v>
      </c>
      <c r="B6" s="426" t="s">
        <v>795</v>
      </c>
      <c r="C6" s="426" t="s">
        <v>796</v>
      </c>
      <c r="D6" s="426" t="s">
        <v>805</v>
      </c>
      <c r="E6" s="426" t="s">
        <v>806</v>
      </c>
      <c r="F6" s="427">
        <v>1456.01</v>
      </c>
      <c r="G6" s="427"/>
      <c r="H6" s="427">
        <v>1692.29</v>
      </c>
      <c r="I6" s="427"/>
      <c r="J6" s="427">
        <v>1909.6</v>
      </c>
      <c r="K6" s="427"/>
      <c r="L6" s="427"/>
      <c r="M6" s="427">
        <v>0</v>
      </c>
      <c r="N6" s="427"/>
      <c r="O6" s="427"/>
      <c r="P6" s="427">
        <v>1085</v>
      </c>
      <c r="Q6" s="427"/>
      <c r="R6" s="427">
        <v>1342</v>
      </c>
      <c r="S6" s="427"/>
      <c r="T6" s="427">
        <v>0</v>
      </c>
      <c r="U6" s="427">
        <v>0</v>
      </c>
      <c r="V6" s="429">
        <v>1342.1</v>
      </c>
      <c r="W6" s="427">
        <f t="shared" si="1"/>
        <v>1342.1</v>
      </c>
      <c r="X6" s="429">
        <v>1342.1</v>
      </c>
      <c r="Y6" s="427">
        <f t="shared" si="0"/>
        <v>-9.9999999999909051E-2</v>
      </c>
      <c r="Z6" s="287"/>
      <c r="AA6" s="285"/>
      <c r="AB6" s="264"/>
      <c r="AC6" s="264"/>
    </row>
    <row r="7" spans="1:34">
      <c r="A7" s="426" t="s">
        <v>794</v>
      </c>
      <c r="B7" s="426" t="s">
        <v>795</v>
      </c>
      <c r="C7" s="426" t="s">
        <v>796</v>
      </c>
      <c r="D7" s="426" t="s">
        <v>807</v>
      </c>
      <c r="E7" s="426" t="s">
        <v>808</v>
      </c>
      <c r="F7" s="427">
        <v>667019.35</v>
      </c>
      <c r="G7" s="427"/>
      <c r="H7" s="427">
        <v>772170.12</v>
      </c>
      <c r="I7" s="427"/>
      <c r="J7" s="427">
        <v>924462.73</v>
      </c>
      <c r="K7" s="427"/>
      <c r="L7" s="427"/>
      <c r="M7" s="427">
        <v>952776.28</v>
      </c>
      <c r="N7" s="427"/>
      <c r="O7" s="427"/>
      <c r="P7" s="427">
        <v>899867</v>
      </c>
      <c r="Q7" s="427"/>
      <c r="R7" s="429">
        <v>280691</v>
      </c>
      <c r="S7" s="427"/>
      <c r="T7" s="427">
        <v>0</v>
      </c>
      <c r="U7" s="427">
        <v>0</v>
      </c>
      <c r="V7" s="429">
        <v>167353.99</v>
      </c>
      <c r="W7" s="427">
        <f t="shared" si="1"/>
        <v>167353.99</v>
      </c>
      <c r="X7" s="429">
        <v>280691</v>
      </c>
      <c r="Y7" s="427">
        <f t="shared" si="0"/>
        <v>0</v>
      </c>
      <c r="Z7" s="287"/>
      <c r="AA7" s="285"/>
      <c r="AB7" s="264"/>
      <c r="AC7" s="264"/>
    </row>
    <row r="8" spans="1:34">
      <c r="A8" s="426" t="s">
        <v>794</v>
      </c>
      <c r="B8" s="426" t="s">
        <v>795</v>
      </c>
      <c r="C8" s="426" t="s">
        <v>796</v>
      </c>
      <c r="D8" s="431" t="s">
        <v>809</v>
      </c>
      <c r="E8" s="426" t="s">
        <v>810</v>
      </c>
      <c r="F8" s="427">
        <v>667019.35</v>
      </c>
      <c r="G8" s="427"/>
      <c r="H8" s="427">
        <v>772170.12</v>
      </c>
      <c r="I8" s="427"/>
      <c r="J8" s="427">
        <v>924462.73</v>
      </c>
      <c r="K8" s="427"/>
      <c r="L8" s="427"/>
      <c r="M8" s="427">
        <v>0</v>
      </c>
      <c r="N8" s="427"/>
      <c r="O8" s="427"/>
      <c r="P8" s="427">
        <v>899867</v>
      </c>
      <c r="Q8" s="427"/>
      <c r="R8" s="429">
        <v>632553</v>
      </c>
      <c r="S8" s="427"/>
      <c r="T8" s="427">
        <v>0</v>
      </c>
      <c r="U8" s="427">
        <v>0</v>
      </c>
      <c r="V8" s="429">
        <v>156273.85999999999</v>
      </c>
      <c r="W8" s="427">
        <f t="shared" si="1"/>
        <v>156273.85999999999</v>
      </c>
      <c r="X8" s="429">
        <v>632553</v>
      </c>
      <c r="Y8" s="427">
        <f t="shared" si="0"/>
        <v>0</v>
      </c>
      <c r="Z8" s="287"/>
      <c r="AA8" s="285"/>
      <c r="AB8" s="264"/>
      <c r="AC8" s="264"/>
    </row>
    <row r="9" spans="1:34">
      <c r="A9" s="426"/>
      <c r="B9" s="426"/>
      <c r="C9" s="426"/>
      <c r="D9" s="426"/>
      <c r="E9" s="426"/>
      <c r="F9" s="427">
        <f>SUM(F2:F8)</f>
        <v>8206635.9699999988</v>
      </c>
      <c r="G9" s="427"/>
      <c r="H9" s="427">
        <f>SUM(H2:H8)</f>
        <v>9084937.6799999997</v>
      </c>
      <c r="I9" s="427"/>
      <c r="J9" s="427">
        <f>SUM(J2:J8)</f>
        <v>9694914.540000001</v>
      </c>
      <c r="K9" s="428">
        <f>SUM(K2:K8)</f>
        <v>63</v>
      </c>
      <c r="L9" s="428"/>
      <c r="M9" s="427">
        <f>SUM(M2:M8)</f>
        <v>9217864.7899999991</v>
      </c>
      <c r="N9" s="428">
        <f>SUM(N2:N8)</f>
        <v>65</v>
      </c>
      <c r="O9" s="427"/>
      <c r="P9" s="427">
        <f t="shared" ref="P9:V9" si="2">SUM(P2:P8)</f>
        <v>10369647.17</v>
      </c>
      <c r="Q9" s="428">
        <f t="shared" si="2"/>
        <v>67</v>
      </c>
      <c r="R9" s="427">
        <f t="shared" si="2"/>
        <v>9226566</v>
      </c>
      <c r="S9" s="428">
        <f t="shared" si="2"/>
        <v>65</v>
      </c>
      <c r="T9" s="427">
        <f t="shared" si="2"/>
        <v>0</v>
      </c>
      <c r="U9" s="427">
        <f t="shared" si="2"/>
        <v>0</v>
      </c>
      <c r="V9" s="427">
        <f t="shared" si="2"/>
        <v>3131296.6</v>
      </c>
      <c r="W9" s="427">
        <f t="shared" si="1"/>
        <v>3131296.6</v>
      </c>
      <c r="X9" s="427">
        <f>SUM(X2:X8)</f>
        <v>9463242.0999999996</v>
      </c>
      <c r="Y9" s="427">
        <f t="shared" si="0"/>
        <v>-236676.09999999963</v>
      </c>
      <c r="Z9" s="287"/>
      <c r="AA9" s="285"/>
      <c r="AB9" s="264"/>
      <c r="AC9" s="264"/>
    </row>
    <row r="10" spans="1:34">
      <c r="A10" s="426"/>
      <c r="B10" s="426"/>
      <c r="C10" s="426"/>
      <c r="D10" s="426"/>
      <c r="E10" s="426"/>
      <c r="F10" s="427"/>
      <c r="G10" s="427"/>
      <c r="H10" s="427"/>
      <c r="I10" s="427"/>
      <c r="J10" s="427"/>
      <c r="K10" s="427"/>
      <c r="L10" s="427"/>
      <c r="M10" s="427"/>
      <c r="N10" s="427"/>
      <c r="O10" s="427"/>
      <c r="P10" s="427"/>
      <c r="Q10" s="427"/>
      <c r="R10" s="427"/>
      <c r="S10" s="427"/>
      <c r="T10" s="427"/>
      <c r="U10" s="427"/>
      <c r="V10" s="427"/>
      <c r="W10" s="427"/>
      <c r="X10" s="427"/>
      <c r="Y10" s="427"/>
      <c r="Z10" s="287"/>
      <c r="AA10" s="285"/>
      <c r="AB10" s="264"/>
      <c r="AC10" s="264"/>
    </row>
    <row r="11" spans="1:34">
      <c r="A11" s="426" t="s">
        <v>794</v>
      </c>
      <c r="B11" s="426" t="s">
        <v>811</v>
      </c>
      <c r="C11" s="426" t="s">
        <v>812</v>
      </c>
      <c r="D11" s="426" t="s">
        <v>797</v>
      </c>
      <c r="E11" s="426" t="s">
        <v>798</v>
      </c>
      <c r="F11" s="427">
        <v>-2321.54</v>
      </c>
      <c r="G11" s="427"/>
      <c r="H11" s="427">
        <v>19823629.43</v>
      </c>
      <c r="I11" s="427"/>
      <c r="J11" s="427">
        <v>24215442.879999999</v>
      </c>
      <c r="K11" s="432">
        <v>387</v>
      </c>
      <c r="L11" s="432"/>
      <c r="M11" s="427">
        <v>25038797.510000002</v>
      </c>
      <c r="N11" s="432">
        <v>387</v>
      </c>
      <c r="O11" s="427"/>
      <c r="P11" s="427">
        <v>26552202</v>
      </c>
      <c r="Q11" s="432">
        <v>406</v>
      </c>
      <c r="R11" s="429">
        <v>25902647.050000001</v>
      </c>
      <c r="S11" s="432">
        <v>389</v>
      </c>
      <c r="T11" s="427">
        <v>0</v>
      </c>
      <c r="U11" s="427">
        <v>0</v>
      </c>
      <c r="V11" s="429">
        <v>5072526.68</v>
      </c>
      <c r="W11" s="427">
        <f t="shared" si="1"/>
        <v>5072526.68</v>
      </c>
      <c r="X11" s="429">
        <v>25902647.050000001</v>
      </c>
      <c r="Y11" s="427">
        <f t="shared" ref="Y11:Y19" si="3">R11-X11</f>
        <v>0</v>
      </c>
      <c r="Z11" s="287"/>
      <c r="AA11" s="285"/>
      <c r="AB11" s="264"/>
      <c r="AC11" s="264"/>
    </row>
    <row r="12" spans="1:34">
      <c r="A12" s="426" t="s">
        <v>794</v>
      </c>
      <c r="B12" s="426" t="s">
        <v>811</v>
      </c>
      <c r="C12" s="426" t="s">
        <v>812</v>
      </c>
      <c r="D12" s="426" t="s">
        <v>813</v>
      </c>
      <c r="E12" s="426" t="s">
        <v>814</v>
      </c>
      <c r="F12" s="427">
        <v>505200</v>
      </c>
      <c r="G12" s="427"/>
      <c r="H12" s="427">
        <v>560700</v>
      </c>
      <c r="I12" s="427"/>
      <c r="J12" s="427">
        <v>503100</v>
      </c>
      <c r="K12" s="432"/>
      <c r="L12" s="432"/>
      <c r="M12" s="427">
        <v>492700</v>
      </c>
      <c r="N12" s="432"/>
      <c r="O12" s="427"/>
      <c r="P12" s="427">
        <v>521490.67</v>
      </c>
      <c r="Q12" s="432"/>
      <c r="R12" s="427">
        <v>481700</v>
      </c>
      <c r="S12" s="432"/>
      <c r="T12" s="427">
        <v>0</v>
      </c>
      <c r="U12" s="427">
        <v>0</v>
      </c>
      <c r="V12" s="429">
        <v>1200</v>
      </c>
      <c r="W12" s="427">
        <f t="shared" si="1"/>
        <v>1200</v>
      </c>
      <c r="X12" s="427">
        <v>481700</v>
      </c>
      <c r="Y12" s="427">
        <f t="shared" si="3"/>
        <v>0</v>
      </c>
      <c r="Z12" s="287"/>
      <c r="AA12" s="285"/>
      <c r="AB12" s="264"/>
      <c r="AC12" s="264"/>
    </row>
    <row r="13" spans="1:34">
      <c r="A13" s="426" t="s">
        <v>794</v>
      </c>
      <c r="B13" s="426" t="s">
        <v>811</v>
      </c>
      <c r="C13" s="426" t="s">
        <v>812</v>
      </c>
      <c r="D13" s="426" t="s">
        <v>815</v>
      </c>
      <c r="E13" s="426" t="s">
        <v>816</v>
      </c>
      <c r="F13" s="427">
        <v>161005.04</v>
      </c>
      <c r="G13" s="427"/>
      <c r="H13" s="427">
        <v>1380191.52</v>
      </c>
      <c r="I13" s="427"/>
      <c r="J13" s="427">
        <v>563615.41</v>
      </c>
      <c r="K13" s="432"/>
      <c r="L13" s="432"/>
      <c r="M13" s="427">
        <v>721620.67</v>
      </c>
      <c r="N13" s="432"/>
      <c r="O13" s="427"/>
      <c r="P13" s="427">
        <v>600000</v>
      </c>
      <c r="Q13" s="432"/>
      <c r="R13" s="427">
        <v>600000</v>
      </c>
      <c r="S13" s="432"/>
      <c r="T13" s="427">
        <v>0</v>
      </c>
      <c r="U13" s="427">
        <v>0</v>
      </c>
      <c r="V13" s="429">
        <v>22750</v>
      </c>
      <c r="W13" s="427">
        <f t="shared" si="1"/>
        <v>22750</v>
      </c>
      <c r="X13" s="427">
        <v>600000</v>
      </c>
      <c r="Y13" s="427">
        <f t="shared" si="3"/>
        <v>0</v>
      </c>
      <c r="Z13" s="287"/>
      <c r="AA13" s="285"/>
      <c r="AB13" s="264"/>
      <c r="AC13" s="264"/>
    </row>
    <row r="14" spans="1:34">
      <c r="A14" s="426" t="s">
        <v>794</v>
      </c>
      <c r="B14" s="426" t="s">
        <v>811</v>
      </c>
      <c r="C14" s="426" t="s">
        <v>812</v>
      </c>
      <c r="D14" s="426" t="s">
        <v>817</v>
      </c>
      <c r="E14" s="426" t="s">
        <v>818</v>
      </c>
      <c r="F14" s="427">
        <v>0</v>
      </c>
      <c r="G14" s="427"/>
      <c r="H14" s="427">
        <v>0</v>
      </c>
      <c r="I14" s="427"/>
      <c r="J14" s="427">
        <v>0</v>
      </c>
      <c r="K14" s="432"/>
      <c r="L14" s="432"/>
      <c r="M14" s="427">
        <v>14754.7</v>
      </c>
      <c r="N14" s="432"/>
      <c r="O14" s="427"/>
      <c r="P14" s="427">
        <v>0</v>
      </c>
      <c r="Q14" s="432"/>
      <c r="R14" s="427">
        <v>25000</v>
      </c>
      <c r="S14" s="432"/>
      <c r="T14" s="427">
        <v>0</v>
      </c>
      <c r="U14" s="427">
        <v>0</v>
      </c>
      <c r="V14" s="427">
        <v>0</v>
      </c>
      <c r="W14" s="427">
        <f>T14+U14+V14</f>
        <v>0</v>
      </c>
      <c r="X14" s="427">
        <v>25000</v>
      </c>
      <c r="Y14" s="427">
        <f>R14-X14</f>
        <v>0</v>
      </c>
      <c r="Z14" s="287"/>
      <c r="AA14" s="285"/>
      <c r="AB14" s="264"/>
      <c r="AC14" s="264"/>
    </row>
    <row r="15" spans="1:34">
      <c r="A15" s="426" t="s">
        <v>794</v>
      </c>
      <c r="B15" s="426" t="s">
        <v>811</v>
      </c>
      <c r="C15" s="426" t="s">
        <v>812</v>
      </c>
      <c r="D15" s="426" t="s">
        <v>819</v>
      </c>
      <c r="E15" s="426" t="s">
        <v>820</v>
      </c>
      <c r="F15" s="427">
        <v>0</v>
      </c>
      <c r="G15" s="427"/>
      <c r="H15" s="427">
        <v>0</v>
      </c>
      <c r="I15" s="427"/>
      <c r="J15" s="427">
        <v>0</v>
      </c>
      <c r="K15" s="432"/>
      <c r="L15" s="432"/>
      <c r="M15" s="427">
        <v>200</v>
      </c>
      <c r="N15" s="432"/>
      <c r="O15" s="427"/>
      <c r="P15" s="427">
        <v>0</v>
      </c>
      <c r="Q15" s="432"/>
      <c r="R15" s="427">
        <v>0</v>
      </c>
      <c r="S15" s="432"/>
      <c r="T15" s="427">
        <v>0</v>
      </c>
      <c r="U15" s="427">
        <v>0</v>
      </c>
      <c r="V15" s="427">
        <v>0</v>
      </c>
      <c r="W15" s="427">
        <f>T15+U15+V15</f>
        <v>0</v>
      </c>
      <c r="X15" s="427">
        <v>0</v>
      </c>
      <c r="Y15" s="427">
        <f>R15-X15</f>
        <v>0</v>
      </c>
      <c r="Z15" s="287"/>
      <c r="AA15" s="285"/>
      <c r="AB15" s="264"/>
      <c r="AC15" s="264"/>
    </row>
    <row r="16" spans="1:34">
      <c r="A16" s="426" t="s">
        <v>794</v>
      </c>
      <c r="B16" s="426" t="s">
        <v>811</v>
      </c>
      <c r="C16" s="426" t="s">
        <v>812</v>
      </c>
      <c r="D16" s="426" t="s">
        <v>803</v>
      </c>
      <c r="E16" s="426" t="s">
        <v>804</v>
      </c>
      <c r="F16" s="427">
        <v>357503.29</v>
      </c>
      <c r="G16" s="427"/>
      <c r="H16" s="427">
        <v>321958.59999999998</v>
      </c>
      <c r="I16" s="427"/>
      <c r="J16" s="427">
        <v>313231.48</v>
      </c>
      <c r="K16" s="432"/>
      <c r="L16" s="432"/>
      <c r="M16" s="427">
        <v>327283.59000000003</v>
      </c>
      <c r="N16" s="432"/>
      <c r="O16" s="427"/>
      <c r="P16" s="427">
        <v>401268.54</v>
      </c>
      <c r="Q16" s="432"/>
      <c r="R16" s="427">
        <v>331764</v>
      </c>
      <c r="S16" s="432"/>
      <c r="T16" s="427">
        <v>0</v>
      </c>
      <c r="U16" s="427">
        <v>0</v>
      </c>
      <c r="V16" s="429">
        <v>63846.22</v>
      </c>
      <c r="W16" s="427">
        <f t="shared" si="1"/>
        <v>63846.22</v>
      </c>
      <c r="X16" s="427">
        <v>331764</v>
      </c>
      <c r="Y16" s="427">
        <f t="shared" si="3"/>
        <v>0</v>
      </c>
      <c r="Z16" s="287"/>
      <c r="AA16" s="285"/>
      <c r="AB16" s="264"/>
      <c r="AC16" s="264"/>
    </row>
    <row r="17" spans="1:29">
      <c r="A17" s="426" t="s">
        <v>794</v>
      </c>
      <c r="B17" s="426" t="s">
        <v>811</v>
      </c>
      <c r="C17" s="426" t="s">
        <v>812</v>
      </c>
      <c r="D17" s="426" t="s">
        <v>805</v>
      </c>
      <c r="E17" s="426" t="s">
        <v>806</v>
      </c>
      <c r="F17" s="427">
        <v>8771.76</v>
      </c>
      <c r="G17" s="427"/>
      <c r="H17" s="427">
        <v>4958.5</v>
      </c>
      <c r="I17" s="427"/>
      <c r="J17" s="427">
        <v>3030.06</v>
      </c>
      <c r="K17" s="432"/>
      <c r="L17" s="432"/>
      <c r="M17" s="427">
        <v>4751.68</v>
      </c>
      <c r="N17" s="432"/>
      <c r="O17" s="427"/>
      <c r="P17" s="427">
        <v>2433</v>
      </c>
      <c r="Q17" s="432"/>
      <c r="R17" s="427">
        <v>4423</v>
      </c>
      <c r="S17" s="432"/>
      <c r="T17" s="427">
        <v>0</v>
      </c>
      <c r="U17" s="427">
        <v>0</v>
      </c>
      <c r="V17" s="429">
        <v>1104.83</v>
      </c>
      <c r="W17" s="427">
        <f t="shared" si="1"/>
        <v>1104.83</v>
      </c>
      <c r="X17" s="429">
        <v>2810.95</v>
      </c>
      <c r="Y17" s="427">
        <f t="shared" si="3"/>
        <v>1612.0500000000002</v>
      </c>
      <c r="Z17" s="287"/>
      <c r="AA17" s="285"/>
      <c r="AB17" s="264"/>
      <c r="AC17" s="264"/>
    </row>
    <row r="18" spans="1:29">
      <c r="A18" s="426" t="s">
        <v>794</v>
      </c>
      <c r="B18" s="426" t="s">
        <v>811</v>
      </c>
      <c r="C18" s="426" t="s">
        <v>812</v>
      </c>
      <c r="D18" s="426" t="s">
        <v>807</v>
      </c>
      <c r="E18" s="426" t="s">
        <v>808</v>
      </c>
      <c r="F18" s="427">
        <v>4408653.97</v>
      </c>
      <c r="G18" s="427"/>
      <c r="H18" s="427">
        <v>4894635.29</v>
      </c>
      <c r="I18" s="427"/>
      <c r="J18" s="427">
        <v>4802734.37</v>
      </c>
      <c r="K18" s="432"/>
      <c r="L18" s="432"/>
      <c r="M18" s="427">
        <v>5592830.8200000003</v>
      </c>
      <c r="N18" s="432"/>
      <c r="O18" s="427"/>
      <c r="P18" s="427">
        <v>5004785</v>
      </c>
      <c r="Q18" s="432"/>
      <c r="R18" s="429">
        <v>893496</v>
      </c>
      <c r="S18" s="432"/>
      <c r="T18" s="427">
        <v>0</v>
      </c>
      <c r="U18" s="427">
        <v>0</v>
      </c>
      <c r="V18" s="429">
        <v>376886.61</v>
      </c>
      <c r="W18" s="427">
        <f t="shared" si="1"/>
        <v>376886.61</v>
      </c>
      <c r="X18" s="429">
        <v>893496</v>
      </c>
      <c r="Y18" s="427">
        <f t="shared" si="3"/>
        <v>0</v>
      </c>
      <c r="Z18" s="287"/>
      <c r="AA18" s="285"/>
      <c r="AB18" s="264"/>
      <c r="AC18" s="264"/>
    </row>
    <row r="19" spans="1:29">
      <c r="A19" s="426" t="s">
        <v>794</v>
      </c>
      <c r="B19" s="426" t="s">
        <v>811</v>
      </c>
      <c r="C19" s="426" t="s">
        <v>812</v>
      </c>
      <c r="D19" s="431" t="s">
        <v>809</v>
      </c>
      <c r="E19" s="426" t="s">
        <v>810</v>
      </c>
      <c r="F19" s="427">
        <v>667019.35</v>
      </c>
      <c r="G19" s="427"/>
      <c r="H19" s="427">
        <v>772170.12</v>
      </c>
      <c r="I19" s="427"/>
      <c r="J19" s="427">
        <v>924462.73</v>
      </c>
      <c r="K19" s="427"/>
      <c r="L19" s="427"/>
      <c r="M19" s="427">
        <v>0</v>
      </c>
      <c r="N19" s="427"/>
      <c r="O19" s="427"/>
      <c r="P19" s="427">
        <v>899867</v>
      </c>
      <c r="Q19" s="427"/>
      <c r="R19" s="429">
        <v>4718481</v>
      </c>
      <c r="S19" s="427"/>
      <c r="T19" s="427">
        <v>0</v>
      </c>
      <c r="U19" s="427">
        <v>0</v>
      </c>
      <c r="V19" s="429">
        <v>1064368.18</v>
      </c>
      <c r="W19" s="427">
        <f t="shared" si="1"/>
        <v>1064368.18</v>
      </c>
      <c r="X19" s="429">
        <v>4615379</v>
      </c>
      <c r="Y19" s="427">
        <f t="shared" si="3"/>
        <v>103102</v>
      </c>
      <c r="Z19" s="287"/>
      <c r="AA19" s="285"/>
      <c r="AB19" s="264"/>
      <c r="AC19" s="264"/>
    </row>
    <row r="20" spans="1:29">
      <c r="A20" s="426"/>
      <c r="B20" s="426"/>
      <c r="C20" s="426"/>
      <c r="D20" s="426"/>
      <c r="E20" s="426"/>
      <c r="F20" s="427">
        <f>SUM(F11:F19)</f>
        <v>6105831.8699999992</v>
      </c>
      <c r="G20" s="427"/>
      <c r="H20" s="427">
        <f>SUM(H11:H19)</f>
        <v>27758243.460000001</v>
      </c>
      <c r="I20" s="427"/>
      <c r="J20" s="427">
        <f>SUM(J11:J19)</f>
        <v>31325616.93</v>
      </c>
      <c r="K20" s="432">
        <f>SUM(K11:K19)</f>
        <v>387</v>
      </c>
      <c r="L20" s="432"/>
      <c r="M20" s="427">
        <f>SUM(M11:M19)</f>
        <v>32192938.970000003</v>
      </c>
      <c r="N20" s="432">
        <f>SUM(N11:N19)</f>
        <v>387</v>
      </c>
      <c r="O20" s="427"/>
      <c r="P20" s="427">
        <f>SUM(P11:P19)</f>
        <v>33982046.210000001</v>
      </c>
      <c r="Q20" s="432">
        <f>SUM(Q11:Q19)</f>
        <v>406</v>
      </c>
      <c r="R20" s="427">
        <f>SUM(R11:R19)</f>
        <v>32957511.050000001</v>
      </c>
      <c r="S20" s="432">
        <f>SUM(S11:S19)</f>
        <v>389</v>
      </c>
      <c r="T20" s="427">
        <f t="shared" ref="T20:Y20" si="4">SUM(T11:T19)</f>
        <v>0</v>
      </c>
      <c r="U20" s="427">
        <f t="shared" si="4"/>
        <v>0</v>
      </c>
      <c r="V20" s="427">
        <f t="shared" si="4"/>
        <v>6602682.5199999996</v>
      </c>
      <c r="W20" s="427">
        <f t="shared" si="4"/>
        <v>6602682.5199999996</v>
      </c>
      <c r="X20" s="427">
        <f>SUM(X11:X19)</f>
        <v>32852797</v>
      </c>
      <c r="Y20" s="427">
        <f t="shared" si="4"/>
        <v>104714.05</v>
      </c>
      <c r="Z20" s="287"/>
      <c r="AA20" s="285"/>
      <c r="AB20" s="264"/>
      <c r="AC20" s="264"/>
    </row>
    <row r="21" spans="1:29">
      <c r="A21" s="426"/>
      <c r="B21" s="426"/>
      <c r="C21" s="426"/>
      <c r="D21" s="426"/>
      <c r="E21" s="426"/>
      <c r="F21" s="427"/>
      <c r="G21" s="427"/>
      <c r="H21" s="427"/>
      <c r="I21" s="427"/>
      <c r="J21" s="427"/>
      <c r="K21" s="428"/>
      <c r="L21" s="428"/>
      <c r="M21" s="427"/>
      <c r="N21" s="428"/>
      <c r="O21" s="427"/>
      <c r="P21" s="427"/>
      <c r="Q21" s="428"/>
      <c r="R21" s="427"/>
      <c r="S21" s="428"/>
      <c r="T21" s="427"/>
      <c r="U21" s="427"/>
      <c r="V21" s="427"/>
      <c r="W21" s="427"/>
      <c r="X21" s="427"/>
      <c r="Y21" s="427"/>
      <c r="Z21" s="287"/>
      <c r="AA21" s="285"/>
      <c r="AB21" s="264"/>
      <c r="AC21" s="264"/>
    </row>
    <row r="22" spans="1:29">
      <c r="A22" s="426" t="s">
        <v>794</v>
      </c>
      <c r="B22" s="426" t="s">
        <v>821</v>
      </c>
      <c r="C22" s="426" t="s">
        <v>822</v>
      </c>
      <c r="D22" s="426" t="s">
        <v>797</v>
      </c>
      <c r="E22" s="426" t="s">
        <v>798</v>
      </c>
      <c r="F22" s="427">
        <v>1398502.07</v>
      </c>
      <c r="G22" s="427"/>
      <c r="H22" s="427">
        <v>1263994</v>
      </c>
      <c r="I22" s="427"/>
      <c r="J22" s="427">
        <v>1257835</v>
      </c>
      <c r="K22" s="428"/>
      <c r="L22" s="428"/>
      <c r="M22" s="427">
        <v>1312291.05</v>
      </c>
      <c r="N22" s="428"/>
      <c r="O22" s="427"/>
      <c r="P22" s="427">
        <v>0</v>
      </c>
      <c r="Q22" s="428"/>
      <c r="R22" s="427">
        <v>0</v>
      </c>
      <c r="S22" s="428"/>
      <c r="T22" s="427">
        <v>0</v>
      </c>
      <c r="U22" s="427">
        <v>0</v>
      </c>
      <c r="V22" s="427">
        <v>0</v>
      </c>
      <c r="W22" s="427">
        <f t="shared" si="1"/>
        <v>0</v>
      </c>
      <c r="X22" s="427">
        <v>0</v>
      </c>
      <c r="Y22" s="427">
        <f t="shared" ref="Y22:Y27" si="5">R22-X22</f>
        <v>0</v>
      </c>
      <c r="Z22" s="287"/>
      <c r="AA22" s="285"/>
      <c r="AB22" s="264"/>
      <c r="AC22" s="264"/>
    </row>
    <row r="23" spans="1:29">
      <c r="A23" s="426" t="s">
        <v>794</v>
      </c>
      <c r="B23" s="426" t="s">
        <v>821</v>
      </c>
      <c r="C23" s="426" t="s">
        <v>822</v>
      </c>
      <c r="D23" s="426" t="s">
        <v>803</v>
      </c>
      <c r="E23" s="426" t="s">
        <v>804</v>
      </c>
      <c r="F23" s="427">
        <v>20352.98</v>
      </c>
      <c r="G23" s="427"/>
      <c r="H23" s="427">
        <v>18265.27</v>
      </c>
      <c r="I23" s="427"/>
      <c r="J23" s="427">
        <v>18231.509999999998</v>
      </c>
      <c r="K23" s="428"/>
      <c r="L23" s="428"/>
      <c r="M23" s="427">
        <v>20584.91</v>
      </c>
      <c r="N23" s="428"/>
      <c r="O23" s="427"/>
      <c r="P23" s="427">
        <v>22232.13</v>
      </c>
      <c r="Q23" s="428"/>
      <c r="R23" s="427">
        <v>0</v>
      </c>
      <c r="S23" s="428"/>
      <c r="T23" s="427">
        <v>0</v>
      </c>
      <c r="U23" s="427">
        <v>0</v>
      </c>
      <c r="V23" s="427">
        <v>0</v>
      </c>
      <c r="W23" s="427">
        <f t="shared" si="1"/>
        <v>0</v>
      </c>
      <c r="X23" s="427">
        <v>0</v>
      </c>
      <c r="Y23" s="427">
        <f t="shared" si="5"/>
        <v>0</v>
      </c>
      <c r="Z23" s="287"/>
      <c r="AA23" s="285"/>
      <c r="AB23" s="264"/>
      <c r="AC23" s="264"/>
    </row>
    <row r="24" spans="1:29">
      <c r="A24" s="426" t="s">
        <v>794</v>
      </c>
      <c r="B24" s="426" t="s">
        <v>821</v>
      </c>
      <c r="C24" s="426" t="s">
        <v>822</v>
      </c>
      <c r="D24" s="426" t="s">
        <v>805</v>
      </c>
      <c r="E24" s="426" t="s">
        <v>806</v>
      </c>
      <c r="F24" s="427">
        <v>83798.94</v>
      </c>
      <c r="G24" s="427"/>
      <c r="H24" s="427">
        <v>71344.160000000003</v>
      </c>
      <c r="I24" s="427"/>
      <c r="J24" s="427">
        <v>66677.990000000005</v>
      </c>
      <c r="K24" s="428"/>
      <c r="L24" s="428"/>
      <c r="M24" s="427">
        <v>77980.12</v>
      </c>
      <c r="N24" s="428"/>
      <c r="O24" s="427"/>
      <c r="P24" s="427">
        <v>84064</v>
      </c>
      <c r="Q24" s="428"/>
      <c r="R24" s="427">
        <v>0</v>
      </c>
      <c r="S24" s="428"/>
      <c r="T24" s="427">
        <v>0</v>
      </c>
      <c r="U24" s="427">
        <v>0</v>
      </c>
      <c r="V24" s="427">
        <v>0</v>
      </c>
      <c r="W24" s="427">
        <f t="shared" si="1"/>
        <v>0</v>
      </c>
      <c r="X24" s="427">
        <v>0</v>
      </c>
      <c r="Y24" s="427">
        <f t="shared" si="5"/>
        <v>0</v>
      </c>
      <c r="Z24" s="287"/>
      <c r="AA24" s="285"/>
      <c r="AB24" s="264"/>
      <c r="AC24" s="264"/>
    </row>
    <row r="25" spans="1:29">
      <c r="A25" s="426" t="s">
        <v>794</v>
      </c>
      <c r="B25" s="426" t="s">
        <v>821</v>
      </c>
      <c r="C25" s="426" t="s">
        <v>822</v>
      </c>
      <c r="D25" s="426" t="s">
        <v>807</v>
      </c>
      <c r="E25" s="426" t="s">
        <v>808</v>
      </c>
      <c r="F25" s="427">
        <v>68107.42</v>
      </c>
      <c r="G25" s="427"/>
      <c r="H25" s="427">
        <v>68535.320000000007</v>
      </c>
      <c r="I25" s="427"/>
      <c r="J25" s="427">
        <v>9484.4699999999993</v>
      </c>
      <c r="K25" s="428"/>
      <c r="L25" s="428"/>
      <c r="M25" s="427">
        <v>10913.46</v>
      </c>
      <c r="N25" s="428"/>
      <c r="O25" s="427"/>
      <c r="P25" s="427">
        <v>5000</v>
      </c>
      <c r="Q25" s="428"/>
      <c r="R25" s="427">
        <v>0</v>
      </c>
      <c r="S25" s="428"/>
      <c r="T25" s="427">
        <v>0</v>
      </c>
      <c r="U25" s="427">
        <v>0</v>
      </c>
      <c r="V25" s="427">
        <v>0</v>
      </c>
      <c r="W25" s="427">
        <f t="shared" si="1"/>
        <v>0</v>
      </c>
      <c r="X25" s="427">
        <v>0</v>
      </c>
      <c r="Y25" s="427">
        <f t="shared" si="5"/>
        <v>0</v>
      </c>
      <c r="Z25" s="287"/>
      <c r="AA25" s="285"/>
      <c r="AB25" s="264"/>
      <c r="AC25" s="264"/>
    </row>
    <row r="26" spans="1:29">
      <c r="A26" s="426" t="s">
        <v>794</v>
      </c>
      <c r="B26" s="426" t="s">
        <v>821</v>
      </c>
      <c r="C26" s="426" t="s">
        <v>822</v>
      </c>
      <c r="D26" s="426" t="s">
        <v>823</v>
      </c>
      <c r="E26" s="426" t="s">
        <v>824</v>
      </c>
      <c r="F26" s="426">
        <v>598292.5</v>
      </c>
      <c r="G26" s="426"/>
      <c r="H26" s="426">
        <v>33918</v>
      </c>
      <c r="I26" s="426"/>
      <c r="J26" s="426">
        <v>82345.5</v>
      </c>
      <c r="K26" s="426"/>
      <c r="L26" s="426"/>
      <c r="M26" s="427">
        <v>0</v>
      </c>
      <c r="N26" s="427"/>
      <c r="O26" s="426"/>
      <c r="P26" s="427">
        <v>850000</v>
      </c>
      <c r="Q26" s="426"/>
      <c r="R26" s="427">
        <v>0</v>
      </c>
      <c r="S26" s="427"/>
      <c r="T26" s="427">
        <v>0</v>
      </c>
      <c r="U26" s="427">
        <v>0</v>
      </c>
      <c r="V26" s="427">
        <v>0</v>
      </c>
      <c r="W26" s="427">
        <f t="shared" si="1"/>
        <v>0</v>
      </c>
      <c r="X26" s="427">
        <v>0</v>
      </c>
      <c r="Y26" s="427">
        <f t="shared" si="5"/>
        <v>0</v>
      </c>
      <c r="Z26" s="287"/>
      <c r="AA26" s="285"/>
      <c r="AB26" s="264"/>
      <c r="AC26" s="264"/>
    </row>
    <row r="27" spans="1:29">
      <c r="A27" s="426" t="s">
        <v>794</v>
      </c>
      <c r="B27" s="426" t="s">
        <v>821</v>
      </c>
      <c r="C27" s="426" t="s">
        <v>822</v>
      </c>
      <c r="D27" s="426" t="s">
        <v>825</v>
      </c>
      <c r="E27" s="426" t="s">
        <v>826</v>
      </c>
      <c r="F27" s="426"/>
      <c r="G27" s="426"/>
      <c r="H27" s="426"/>
      <c r="I27" s="426"/>
      <c r="J27" s="426"/>
      <c r="K27" s="426"/>
      <c r="L27" s="426"/>
      <c r="M27" s="427">
        <v>0</v>
      </c>
      <c r="N27" s="427"/>
      <c r="O27" s="426"/>
      <c r="P27" s="427">
        <v>1533250</v>
      </c>
      <c r="Q27" s="426"/>
      <c r="R27" s="427">
        <v>2323105</v>
      </c>
      <c r="S27" s="427"/>
      <c r="T27" s="429">
        <v>0</v>
      </c>
      <c r="U27" s="429">
        <v>732620.38</v>
      </c>
      <c r="V27" s="429">
        <v>266651.12</v>
      </c>
      <c r="W27" s="427">
        <f t="shared" si="1"/>
        <v>999271.5</v>
      </c>
      <c r="X27" s="427">
        <v>2323105</v>
      </c>
      <c r="Y27" s="427">
        <f t="shared" si="5"/>
        <v>0</v>
      </c>
      <c r="Z27" s="287"/>
      <c r="AA27" s="285"/>
      <c r="AB27" s="264"/>
      <c r="AC27" s="264"/>
    </row>
    <row r="28" spans="1:29">
      <c r="A28" s="426"/>
      <c r="B28" s="426"/>
      <c r="C28" s="426"/>
      <c r="D28" s="426"/>
      <c r="E28" s="426"/>
      <c r="F28" s="427">
        <f>SUM(F22:F26)</f>
        <v>2169053.91</v>
      </c>
      <c r="G28" s="427"/>
      <c r="H28" s="427">
        <f>SUM(H22:H26)</f>
        <v>1456056.75</v>
      </c>
      <c r="I28" s="427"/>
      <c r="J28" s="427">
        <f>SUM(J22:J26)</f>
        <v>1434574.47</v>
      </c>
      <c r="K28" s="428"/>
      <c r="L28" s="428"/>
      <c r="M28" s="427">
        <f>SUM(M22:M27)</f>
        <v>1421769.54</v>
      </c>
      <c r="N28" s="428"/>
      <c r="O28" s="427"/>
      <c r="P28" s="427">
        <f>SUM(P22:P27)</f>
        <v>2494546.13</v>
      </c>
      <c r="Q28" s="428"/>
      <c r="R28" s="427">
        <f>SUM(R22:R27)</f>
        <v>2323105</v>
      </c>
      <c r="S28" s="428"/>
      <c r="T28" s="427">
        <f>SUM(T22:T27)</f>
        <v>0</v>
      </c>
      <c r="U28" s="427">
        <f>SUM(U22:U27)</f>
        <v>732620.38</v>
      </c>
      <c r="V28" s="427">
        <f>SUM(V22:V27)</f>
        <v>266651.12</v>
      </c>
      <c r="W28" s="427">
        <f>SUM(W22:W27)</f>
        <v>999271.5</v>
      </c>
      <c r="X28" s="427">
        <f>SUM(X22:X27)</f>
        <v>2323105</v>
      </c>
      <c r="Y28" s="427">
        <f>SUM(Y22:Y26)</f>
        <v>0</v>
      </c>
      <c r="Z28" s="287"/>
      <c r="AA28" s="285"/>
      <c r="AB28" s="264"/>
      <c r="AC28" s="264"/>
    </row>
    <row r="29" spans="1:29">
      <c r="A29" s="426"/>
      <c r="B29" s="426"/>
      <c r="C29" s="426"/>
      <c r="D29" s="426"/>
      <c r="E29" s="426"/>
      <c r="F29" s="427"/>
      <c r="G29" s="427"/>
      <c r="H29" s="427"/>
      <c r="I29" s="427"/>
      <c r="J29" s="427"/>
      <c r="K29" s="428"/>
      <c r="L29" s="428"/>
      <c r="M29" s="427"/>
      <c r="N29" s="428"/>
      <c r="O29" s="427"/>
      <c r="P29" s="427"/>
      <c r="Q29" s="428"/>
      <c r="R29" s="427"/>
      <c r="S29" s="428"/>
      <c r="T29" s="427"/>
      <c r="U29" s="427"/>
      <c r="V29" s="427"/>
      <c r="W29" s="427"/>
      <c r="X29" s="427"/>
      <c r="Y29" s="427"/>
      <c r="Z29" s="287"/>
      <c r="AA29" s="285"/>
      <c r="AB29" s="264"/>
      <c r="AC29" s="264"/>
    </row>
    <row r="30" spans="1:29">
      <c r="A30" s="426" t="s">
        <v>794</v>
      </c>
      <c r="B30" s="426" t="s">
        <v>827</v>
      </c>
      <c r="C30" s="426" t="s">
        <v>828</v>
      </c>
      <c r="D30" s="426" t="s">
        <v>797</v>
      </c>
      <c r="E30" s="426" t="s">
        <v>798</v>
      </c>
      <c r="F30" s="427">
        <v>270134.08</v>
      </c>
      <c r="G30" s="427"/>
      <c r="H30" s="427">
        <v>633818.94999999995</v>
      </c>
      <c r="I30" s="427"/>
      <c r="J30" s="427">
        <v>750298.19</v>
      </c>
      <c r="K30" s="428">
        <v>20</v>
      </c>
      <c r="L30" s="428"/>
      <c r="M30" s="427">
        <v>246928.86</v>
      </c>
      <c r="N30" s="428">
        <v>10</v>
      </c>
      <c r="O30" s="427"/>
      <c r="P30" s="427">
        <v>282141</v>
      </c>
      <c r="Q30" s="428">
        <v>20</v>
      </c>
      <c r="R30" s="429">
        <v>225141</v>
      </c>
      <c r="S30" s="428">
        <v>8</v>
      </c>
      <c r="T30" s="427">
        <v>0</v>
      </c>
      <c r="U30" s="427">
        <v>0</v>
      </c>
      <c r="V30" s="429">
        <v>72975.69</v>
      </c>
      <c r="W30" s="427">
        <f t="shared" si="1"/>
        <v>72975.69</v>
      </c>
      <c r="X30" s="427">
        <v>224228</v>
      </c>
      <c r="Y30" s="427">
        <f t="shared" ref="Y30:Y36" si="6">R30-X30</f>
        <v>913</v>
      </c>
      <c r="Z30" s="287"/>
      <c r="AA30" s="285"/>
      <c r="AB30" s="264"/>
      <c r="AC30" s="264"/>
    </row>
    <row r="31" spans="1:29">
      <c r="A31" s="426" t="s">
        <v>794</v>
      </c>
      <c r="B31" s="426" t="s">
        <v>827</v>
      </c>
      <c r="C31" s="426" t="s">
        <v>828</v>
      </c>
      <c r="D31" s="426" t="s">
        <v>829</v>
      </c>
      <c r="E31" s="426" t="s">
        <v>830</v>
      </c>
      <c r="F31" s="427">
        <v>0</v>
      </c>
      <c r="G31" s="427"/>
      <c r="H31" s="427">
        <v>0</v>
      </c>
      <c r="I31" s="427"/>
      <c r="J31" s="427">
        <v>90</v>
      </c>
      <c r="K31" s="428"/>
      <c r="L31" s="428"/>
      <c r="M31" s="427">
        <v>251.25</v>
      </c>
      <c r="N31" s="428"/>
      <c r="O31" s="427"/>
      <c r="P31" s="427">
        <v>0</v>
      </c>
      <c r="Q31" s="428"/>
      <c r="R31" s="427">
        <v>150</v>
      </c>
      <c r="S31" s="428"/>
      <c r="T31" s="427">
        <v>0</v>
      </c>
      <c r="U31" s="427">
        <v>0</v>
      </c>
      <c r="V31" s="427">
        <v>0</v>
      </c>
      <c r="W31" s="427">
        <f>T31+U31+V31</f>
        <v>0</v>
      </c>
      <c r="X31" s="427">
        <v>150</v>
      </c>
      <c r="Y31" s="427">
        <f>R31-X31</f>
        <v>0</v>
      </c>
      <c r="Z31" s="287"/>
      <c r="AA31" s="285"/>
      <c r="AB31" s="264"/>
      <c r="AC31" s="264"/>
    </row>
    <row r="32" spans="1:29">
      <c r="A32" s="426" t="s">
        <v>794</v>
      </c>
      <c r="B32" s="426" t="s">
        <v>827</v>
      </c>
      <c r="C32" s="426" t="s">
        <v>828</v>
      </c>
      <c r="D32" s="426" t="s">
        <v>819</v>
      </c>
      <c r="E32" s="426" t="s">
        <v>820</v>
      </c>
      <c r="F32" s="427">
        <v>250</v>
      </c>
      <c r="G32" s="427"/>
      <c r="H32" s="427">
        <v>0</v>
      </c>
      <c r="I32" s="427"/>
      <c r="J32" s="427">
        <v>0</v>
      </c>
      <c r="K32" s="428"/>
      <c r="L32" s="428"/>
      <c r="M32" s="427">
        <v>0</v>
      </c>
      <c r="N32" s="428"/>
      <c r="O32" s="427"/>
      <c r="P32" s="427">
        <v>0</v>
      </c>
      <c r="Q32" s="428"/>
      <c r="R32" s="427">
        <v>0</v>
      </c>
      <c r="S32" s="428"/>
      <c r="T32" s="427">
        <v>0</v>
      </c>
      <c r="U32" s="427">
        <v>0</v>
      </c>
      <c r="V32" s="427">
        <v>0</v>
      </c>
      <c r="W32" s="427">
        <f t="shared" si="1"/>
        <v>0</v>
      </c>
      <c r="X32" s="427">
        <v>0</v>
      </c>
      <c r="Y32" s="427">
        <f t="shared" si="6"/>
        <v>0</v>
      </c>
      <c r="Z32" s="287"/>
      <c r="AA32" s="285"/>
      <c r="AB32" s="264"/>
      <c r="AC32" s="264"/>
    </row>
    <row r="33" spans="1:29">
      <c r="A33" s="426" t="s">
        <v>794</v>
      </c>
      <c r="B33" s="426" t="s">
        <v>827</v>
      </c>
      <c r="C33" s="426" t="s">
        <v>828</v>
      </c>
      <c r="D33" s="426" t="s">
        <v>803</v>
      </c>
      <c r="E33" s="426" t="s">
        <v>804</v>
      </c>
      <c r="F33" s="427">
        <v>5464.67</v>
      </c>
      <c r="G33" s="427"/>
      <c r="H33" s="427">
        <v>4476.7299999999996</v>
      </c>
      <c r="I33" s="427"/>
      <c r="J33" s="427">
        <v>9261.6</v>
      </c>
      <c r="K33" s="428"/>
      <c r="L33" s="428"/>
      <c r="M33" s="427">
        <v>3101.3</v>
      </c>
      <c r="N33" s="428"/>
      <c r="O33" s="427"/>
      <c r="P33" s="427">
        <v>4091</v>
      </c>
      <c r="Q33" s="428"/>
      <c r="R33" s="427">
        <v>3499</v>
      </c>
      <c r="S33" s="428"/>
      <c r="T33" s="427">
        <v>0</v>
      </c>
      <c r="U33" s="427">
        <v>0</v>
      </c>
      <c r="V33" s="429">
        <v>867.37</v>
      </c>
      <c r="W33" s="427">
        <f t="shared" si="1"/>
        <v>867.37</v>
      </c>
      <c r="X33" s="427">
        <v>2594.34</v>
      </c>
      <c r="Y33" s="427">
        <f t="shared" si="6"/>
        <v>904.65999999999985</v>
      </c>
      <c r="Z33" s="287"/>
      <c r="AA33" s="285"/>
      <c r="AB33" s="264"/>
      <c r="AC33" s="264"/>
    </row>
    <row r="34" spans="1:29">
      <c r="A34" s="426" t="s">
        <v>794</v>
      </c>
      <c r="B34" s="426" t="s">
        <v>827</v>
      </c>
      <c r="C34" s="426" t="s">
        <v>828</v>
      </c>
      <c r="D34" s="426" t="s">
        <v>805</v>
      </c>
      <c r="E34" s="426" t="s">
        <v>806</v>
      </c>
      <c r="F34" s="427">
        <v>2575.86</v>
      </c>
      <c r="G34" s="427"/>
      <c r="H34" s="427">
        <v>1054.29</v>
      </c>
      <c r="I34" s="427"/>
      <c r="J34" s="427">
        <v>0</v>
      </c>
      <c r="K34" s="428"/>
      <c r="L34" s="428"/>
      <c r="M34" s="427">
        <v>0</v>
      </c>
      <c r="N34" s="428"/>
      <c r="O34" s="427"/>
      <c r="P34" s="427">
        <v>0</v>
      </c>
      <c r="Q34" s="428"/>
      <c r="R34" s="427">
        <v>0</v>
      </c>
      <c r="S34" s="428"/>
      <c r="T34" s="427">
        <v>0</v>
      </c>
      <c r="U34" s="427">
        <v>0</v>
      </c>
      <c r="V34" s="427">
        <v>0</v>
      </c>
      <c r="W34" s="427">
        <f t="shared" si="1"/>
        <v>0</v>
      </c>
      <c r="X34" s="427">
        <v>0</v>
      </c>
      <c r="Y34" s="427">
        <f t="shared" si="6"/>
        <v>0</v>
      </c>
      <c r="Z34" s="287"/>
      <c r="AA34" s="285"/>
      <c r="AB34" s="264"/>
      <c r="AC34" s="264"/>
    </row>
    <row r="35" spans="1:29">
      <c r="A35" s="426" t="s">
        <v>794</v>
      </c>
      <c r="B35" s="426" t="s">
        <v>827</v>
      </c>
      <c r="C35" s="426" t="s">
        <v>828</v>
      </c>
      <c r="D35" s="426" t="s">
        <v>831</v>
      </c>
      <c r="E35" s="426" t="s">
        <v>832</v>
      </c>
      <c r="F35" s="427">
        <v>42154.65</v>
      </c>
      <c r="G35" s="427"/>
      <c r="H35" s="427">
        <v>37563.629999999997</v>
      </c>
      <c r="I35" s="427"/>
      <c r="J35" s="427">
        <v>89740.25</v>
      </c>
      <c r="K35" s="428"/>
      <c r="L35" s="428"/>
      <c r="M35" s="427">
        <v>32132.74</v>
      </c>
      <c r="N35" s="428"/>
      <c r="O35" s="427"/>
      <c r="P35" s="427">
        <v>42322</v>
      </c>
      <c r="Q35" s="428"/>
      <c r="R35" s="429">
        <v>29679</v>
      </c>
      <c r="S35" s="428"/>
      <c r="T35" s="427">
        <v>0</v>
      </c>
      <c r="U35" s="427">
        <v>0</v>
      </c>
      <c r="V35" s="429">
        <v>9486.6200000000008</v>
      </c>
      <c r="W35" s="427">
        <f t="shared" si="1"/>
        <v>9486.6200000000008</v>
      </c>
      <c r="X35" s="427">
        <v>29367.95</v>
      </c>
      <c r="Y35" s="427">
        <f t="shared" si="6"/>
        <v>311.04999999999927</v>
      </c>
      <c r="Z35" s="287"/>
      <c r="AA35" s="285"/>
      <c r="AB35" s="264"/>
      <c r="AC35" s="264"/>
    </row>
    <row r="36" spans="1:29">
      <c r="A36" s="426" t="s">
        <v>794</v>
      </c>
      <c r="B36" s="426" t="s">
        <v>827</v>
      </c>
      <c r="C36" s="426" t="s">
        <v>828</v>
      </c>
      <c r="D36" s="426" t="s">
        <v>807</v>
      </c>
      <c r="E36" s="426" t="s">
        <v>808</v>
      </c>
      <c r="F36" s="427">
        <v>143828.62</v>
      </c>
      <c r="G36" s="427"/>
      <c r="H36" s="427">
        <v>143889.03</v>
      </c>
      <c r="I36" s="427"/>
      <c r="J36" s="427">
        <v>302673.15999999997</v>
      </c>
      <c r="K36" s="428"/>
      <c r="L36" s="428"/>
      <c r="M36" s="427">
        <v>134782.51999999999</v>
      </c>
      <c r="N36" s="428"/>
      <c r="O36" s="427"/>
      <c r="P36" s="427">
        <v>166918</v>
      </c>
      <c r="Q36" s="428"/>
      <c r="R36" s="429">
        <v>122286</v>
      </c>
      <c r="S36" s="428"/>
      <c r="T36" s="427">
        <v>0</v>
      </c>
      <c r="U36" s="427">
        <v>0</v>
      </c>
      <c r="V36" s="429">
        <v>43875</v>
      </c>
      <c r="W36" s="427">
        <f t="shared" si="1"/>
        <v>43875</v>
      </c>
      <c r="X36" s="429">
        <v>122286</v>
      </c>
      <c r="Y36" s="427">
        <f t="shared" si="6"/>
        <v>0</v>
      </c>
      <c r="Z36" s="287"/>
      <c r="AA36" s="285"/>
      <c r="AB36" s="264"/>
      <c r="AC36" s="264"/>
    </row>
    <row r="37" spans="1:29">
      <c r="A37" s="426"/>
      <c r="B37" s="426"/>
      <c r="C37" s="426"/>
      <c r="D37" s="426"/>
      <c r="E37" s="426"/>
      <c r="F37" s="427">
        <f>SUM(F30:F36)</f>
        <v>464407.88</v>
      </c>
      <c r="G37" s="427"/>
      <c r="H37" s="427">
        <f>SUM(H30:H36)</f>
        <v>820802.63</v>
      </c>
      <c r="I37" s="427"/>
      <c r="J37" s="427">
        <f>SUM(J30:J36)</f>
        <v>1152063.2</v>
      </c>
      <c r="K37" s="428">
        <f>SUM(K30:K36)</f>
        <v>20</v>
      </c>
      <c r="L37" s="428"/>
      <c r="M37" s="427">
        <f>SUM(M30:M36)</f>
        <v>417196.66999999993</v>
      </c>
      <c r="N37" s="428">
        <f>SUM(N30:N36)</f>
        <v>10</v>
      </c>
      <c r="O37" s="427"/>
      <c r="P37" s="427">
        <f>SUM(P30:P36)</f>
        <v>495472</v>
      </c>
      <c r="Q37" s="428">
        <f>SUM(Q30:Q36)</f>
        <v>20</v>
      </c>
      <c r="R37" s="427">
        <f>SUM(R30:R36)</f>
        <v>380755</v>
      </c>
      <c r="S37" s="428">
        <f>SUM(S30:S36)</f>
        <v>8</v>
      </c>
      <c r="T37" s="427">
        <f t="shared" ref="T37:Y37" si="7">SUM(T30:T36)</f>
        <v>0</v>
      </c>
      <c r="U37" s="427">
        <f t="shared" si="7"/>
        <v>0</v>
      </c>
      <c r="V37" s="427">
        <f t="shared" si="7"/>
        <v>127204.68</v>
      </c>
      <c r="W37" s="427">
        <f t="shared" si="7"/>
        <v>127204.68</v>
      </c>
      <c r="X37" s="427">
        <f>SUM(X30:X36)</f>
        <v>378626.29000000004</v>
      </c>
      <c r="Y37" s="427">
        <f t="shared" si="7"/>
        <v>2128.7099999999991</v>
      </c>
      <c r="Z37" s="287"/>
      <c r="AA37" s="285"/>
      <c r="AB37" s="264"/>
      <c r="AC37" s="264"/>
    </row>
    <row r="38" spans="1:29">
      <c r="A38" s="426"/>
      <c r="B38" s="426"/>
      <c r="C38" s="426"/>
      <c r="D38" s="426"/>
      <c r="E38" s="426"/>
      <c r="F38" s="427"/>
      <c r="G38" s="427"/>
      <c r="H38" s="427"/>
      <c r="I38" s="427"/>
      <c r="J38" s="427"/>
      <c r="K38" s="428"/>
      <c r="L38" s="428"/>
      <c r="M38" s="427"/>
      <c r="N38" s="428"/>
      <c r="O38" s="427"/>
      <c r="P38" s="427"/>
      <c r="Q38" s="428"/>
      <c r="R38" s="427"/>
      <c r="S38" s="428"/>
      <c r="T38" s="427"/>
      <c r="U38" s="427"/>
      <c r="V38" s="427"/>
      <c r="W38" s="427"/>
      <c r="X38" s="427"/>
      <c r="Y38" s="427"/>
      <c r="Z38" s="287"/>
      <c r="AA38" s="285"/>
      <c r="AB38" s="264"/>
      <c r="AC38" s="264"/>
    </row>
    <row r="39" spans="1:29">
      <c r="A39" s="426" t="s">
        <v>794</v>
      </c>
      <c r="B39" s="426" t="s">
        <v>833</v>
      </c>
      <c r="C39" s="426" t="s">
        <v>834</v>
      </c>
      <c r="D39" s="426" t="s">
        <v>797</v>
      </c>
      <c r="E39" s="426" t="s">
        <v>798</v>
      </c>
      <c r="F39" s="427">
        <v>2653112.9700000002</v>
      </c>
      <c r="G39" s="427"/>
      <c r="H39" s="427">
        <v>2872418.5</v>
      </c>
      <c r="I39" s="427"/>
      <c r="J39" s="427">
        <v>2753284.28</v>
      </c>
      <c r="K39" s="428">
        <v>70</v>
      </c>
      <c r="L39" s="428"/>
      <c r="M39" s="427">
        <v>2746067.33</v>
      </c>
      <c r="N39" s="428">
        <v>69</v>
      </c>
      <c r="O39" s="427"/>
      <c r="P39" s="427">
        <v>2899447</v>
      </c>
      <c r="Q39" s="428">
        <v>72</v>
      </c>
      <c r="R39" s="429">
        <v>2754440</v>
      </c>
      <c r="S39" s="428">
        <v>72</v>
      </c>
      <c r="T39" s="427">
        <v>0</v>
      </c>
      <c r="U39" s="427">
        <v>0</v>
      </c>
      <c r="V39" s="429">
        <v>898649.57</v>
      </c>
      <c r="W39" s="427">
        <f t="shared" si="1"/>
        <v>898649.57</v>
      </c>
      <c r="X39" s="427">
        <v>2849864</v>
      </c>
      <c r="Y39" s="427">
        <f t="shared" ref="Y39:Y45" si="8">R39-X39</f>
        <v>-95424</v>
      </c>
      <c r="Z39" s="287"/>
      <c r="AA39" s="285"/>
      <c r="AB39" s="264"/>
      <c r="AC39" s="264"/>
    </row>
    <row r="40" spans="1:29">
      <c r="A40" s="426" t="s">
        <v>794</v>
      </c>
      <c r="B40" s="426" t="s">
        <v>833</v>
      </c>
      <c r="C40" s="426" t="s">
        <v>834</v>
      </c>
      <c r="D40" s="426" t="s">
        <v>801</v>
      </c>
      <c r="E40" s="426" t="s">
        <v>802</v>
      </c>
      <c r="F40" s="427">
        <v>0</v>
      </c>
      <c r="G40" s="427"/>
      <c r="H40" s="427">
        <v>0</v>
      </c>
      <c r="I40" s="427"/>
      <c r="J40" s="427">
        <v>9837.1299999999992</v>
      </c>
      <c r="K40" s="428"/>
      <c r="L40" s="428"/>
      <c r="M40" s="427">
        <v>0</v>
      </c>
      <c r="N40" s="428"/>
      <c r="O40" s="427"/>
      <c r="P40" s="427">
        <v>9200</v>
      </c>
      <c r="Q40" s="428"/>
      <c r="R40" s="427">
        <v>0</v>
      </c>
      <c r="S40" s="428"/>
      <c r="T40" s="427">
        <v>0</v>
      </c>
      <c r="U40" s="427">
        <v>0</v>
      </c>
      <c r="V40" s="429">
        <v>0</v>
      </c>
      <c r="W40" s="427">
        <f>T40+U40+V40</f>
        <v>0</v>
      </c>
      <c r="X40" s="427">
        <v>0</v>
      </c>
      <c r="Y40" s="427">
        <f>R40-X40</f>
        <v>0</v>
      </c>
      <c r="Z40" s="287"/>
      <c r="AA40" s="285"/>
      <c r="AB40" s="264"/>
      <c r="AC40" s="264"/>
    </row>
    <row r="41" spans="1:29">
      <c r="A41" s="426" t="s">
        <v>794</v>
      </c>
      <c r="B41" s="426" t="s">
        <v>833</v>
      </c>
      <c r="C41" s="426" t="s">
        <v>834</v>
      </c>
      <c r="D41" s="426" t="s">
        <v>835</v>
      </c>
      <c r="E41" s="426" t="s">
        <v>836</v>
      </c>
      <c r="F41" s="427">
        <v>3147.27</v>
      </c>
      <c r="G41" s="427"/>
      <c r="H41" s="427">
        <v>0</v>
      </c>
      <c r="I41" s="427"/>
      <c r="J41" s="427">
        <v>4737.88</v>
      </c>
      <c r="K41" s="428"/>
      <c r="L41" s="428"/>
      <c r="M41" s="427">
        <v>2578.27</v>
      </c>
      <c r="N41" s="428"/>
      <c r="O41" s="427"/>
      <c r="P41" s="427">
        <v>4738</v>
      </c>
      <c r="Q41" s="428"/>
      <c r="R41" s="429">
        <v>2335</v>
      </c>
      <c r="S41" s="428"/>
      <c r="T41" s="427">
        <v>0</v>
      </c>
      <c r="U41" s="427">
        <v>0</v>
      </c>
      <c r="V41" s="427">
        <v>768.06</v>
      </c>
      <c r="W41" s="427">
        <f>T41+U41+V41</f>
        <v>768.06</v>
      </c>
      <c r="X41" s="429">
        <v>2335</v>
      </c>
      <c r="Y41" s="427">
        <f>R41-X41</f>
        <v>0</v>
      </c>
      <c r="Z41" s="287"/>
      <c r="AA41" s="285"/>
      <c r="AB41" s="264"/>
      <c r="AC41" s="264"/>
    </row>
    <row r="42" spans="1:29">
      <c r="A42" s="426" t="s">
        <v>794</v>
      </c>
      <c r="B42" s="426" t="s">
        <v>833</v>
      </c>
      <c r="C42" s="426" t="s">
        <v>834</v>
      </c>
      <c r="D42" s="426" t="s">
        <v>837</v>
      </c>
      <c r="E42" s="426" t="s">
        <v>838</v>
      </c>
      <c r="F42" s="427">
        <v>127.67</v>
      </c>
      <c r="G42" s="427"/>
      <c r="H42" s="427">
        <v>0</v>
      </c>
      <c r="I42" s="427"/>
      <c r="J42" s="427">
        <v>486.71</v>
      </c>
      <c r="K42" s="428"/>
      <c r="L42" s="428"/>
      <c r="M42" s="427">
        <v>699.05</v>
      </c>
      <c r="N42" s="428"/>
      <c r="O42" s="427"/>
      <c r="P42" s="427">
        <v>487</v>
      </c>
      <c r="Q42" s="428"/>
      <c r="R42" s="429">
        <v>700</v>
      </c>
      <c r="S42" s="428"/>
      <c r="T42" s="427">
        <v>0</v>
      </c>
      <c r="U42" s="427">
        <v>0</v>
      </c>
      <c r="V42" s="427">
        <v>0</v>
      </c>
      <c r="W42" s="427">
        <f>T42+U42+V42</f>
        <v>0</v>
      </c>
      <c r="X42" s="429">
        <v>700</v>
      </c>
      <c r="Y42" s="427">
        <f>R42-X42</f>
        <v>0</v>
      </c>
      <c r="Z42" s="287"/>
      <c r="AA42" s="285"/>
      <c r="AB42" s="264"/>
      <c r="AC42" s="264"/>
    </row>
    <row r="43" spans="1:29">
      <c r="A43" s="426" t="s">
        <v>794</v>
      </c>
      <c r="B43" s="426" t="s">
        <v>833</v>
      </c>
      <c r="C43" s="426" t="s">
        <v>834</v>
      </c>
      <c r="D43" s="426" t="s">
        <v>803</v>
      </c>
      <c r="E43" s="426" t="s">
        <v>804</v>
      </c>
      <c r="F43" s="427">
        <v>29635.23</v>
      </c>
      <c r="G43" s="427"/>
      <c r="H43" s="427">
        <v>32723.24</v>
      </c>
      <c r="I43" s="427"/>
      <c r="J43" s="427">
        <v>31912.12</v>
      </c>
      <c r="K43" s="428"/>
      <c r="L43" s="428"/>
      <c r="M43" s="427">
        <v>31784.73</v>
      </c>
      <c r="N43" s="428"/>
      <c r="O43" s="427"/>
      <c r="P43" s="427">
        <v>33658</v>
      </c>
      <c r="Q43" s="428"/>
      <c r="R43" s="427">
        <v>31265</v>
      </c>
      <c r="S43" s="428"/>
      <c r="T43" s="427">
        <v>0</v>
      </c>
      <c r="U43" s="427">
        <v>0</v>
      </c>
      <c r="V43" s="429">
        <v>10103.41</v>
      </c>
      <c r="W43" s="427">
        <f t="shared" si="1"/>
        <v>10103.41</v>
      </c>
      <c r="X43" s="427">
        <v>31265</v>
      </c>
      <c r="Y43" s="427">
        <f t="shared" si="8"/>
        <v>0</v>
      </c>
      <c r="Z43" s="287"/>
      <c r="AA43" s="285"/>
      <c r="AB43" s="264"/>
      <c r="AC43" s="264"/>
    </row>
    <row r="44" spans="1:29">
      <c r="A44" s="426" t="s">
        <v>794</v>
      </c>
      <c r="B44" s="426" t="s">
        <v>833</v>
      </c>
      <c r="C44" s="426" t="s">
        <v>834</v>
      </c>
      <c r="D44" s="426" t="s">
        <v>805</v>
      </c>
      <c r="E44" s="426" t="s">
        <v>806</v>
      </c>
      <c r="F44" s="427">
        <v>0</v>
      </c>
      <c r="G44" s="427"/>
      <c r="H44" s="427">
        <v>0</v>
      </c>
      <c r="I44" s="427"/>
      <c r="J44" s="427">
        <v>960.82</v>
      </c>
      <c r="K44" s="428"/>
      <c r="L44" s="428"/>
      <c r="M44" s="427">
        <v>3860.08</v>
      </c>
      <c r="N44" s="428"/>
      <c r="O44" s="427"/>
      <c r="P44" s="427">
        <v>751</v>
      </c>
      <c r="Q44" s="428"/>
      <c r="R44" s="427">
        <v>5494</v>
      </c>
      <c r="S44" s="428"/>
      <c r="T44" s="427">
        <v>0</v>
      </c>
      <c r="U44" s="427">
        <v>0</v>
      </c>
      <c r="V44" s="429">
        <v>411</v>
      </c>
      <c r="W44" s="427">
        <f t="shared" si="1"/>
        <v>411</v>
      </c>
      <c r="X44" s="427">
        <v>5494</v>
      </c>
      <c r="Y44" s="427">
        <f t="shared" si="8"/>
        <v>0</v>
      </c>
      <c r="Z44" s="287"/>
      <c r="AA44" s="285"/>
      <c r="AB44" s="264"/>
      <c r="AC44" s="264"/>
    </row>
    <row r="45" spans="1:29">
      <c r="A45" s="426" t="s">
        <v>794</v>
      </c>
      <c r="B45" s="426" t="s">
        <v>833</v>
      </c>
      <c r="C45" s="426" t="s">
        <v>834</v>
      </c>
      <c r="D45" s="426" t="s">
        <v>831</v>
      </c>
      <c r="E45" s="426" t="s">
        <v>832</v>
      </c>
      <c r="F45" s="427">
        <v>255302.84</v>
      </c>
      <c r="G45" s="427"/>
      <c r="H45" s="427">
        <v>317188.12</v>
      </c>
      <c r="I45" s="427"/>
      <c r="J45" s="427">
        <v>322753.96999999997</v>
      </c>
      <c r="K45" s="428"/>
      <c r="L45" s="428"/>
      <c r="M45" s="427">
        <v>348665.33</v>
      </c>
      <c r="N45" s="428"/>
      <c r="O45" s="427"/>
      <c r="P45" s="427">
        <v>384256</v>
      </c>
      <c r="Q45" s="428"/>
      <c r="R45" s="427">
        <v>341828</v>
      </c>
      <c r="S45" s="428"/>
      <c r="T45" s="427">
        <v>0</v>
      </c>
      <c r="U45" s="427">
        <v>0</v>
      </c>
      <c r="V45" s="429">
        <v>116061.99</v>
      </c>
      <c r="W45" s="427">
        <f t="shared" si="1"/>
        <v>116061.99</v>
      </c>
      <c r="X45" s="427">
        <v>341828</v>
      </c>
      <c r="Y45" s="427">
        <f t="shared" si="8"/>
        <v>0</v>
      </c>
      <c r="Z45" s="287"/>
      <c r="AA45" s="285"/>
      <c r="AB45" s="264"/>
      <c r="AC45" s="264"/>
    </row>
    <row r="46" spans="1:29">
      <c r="A46" s="426" t="s">
        <v>794</v>
      </c>
      <c r="B46" s="426" t="s">
        <v>833</v>
      </c>
      <c r="C46" s="426" t="s">
        <v>834</v>
      </c>
      <c r="D46" s="426" t="s">
        <v>807</v>
      </c>
      <c r="E46" s="426" t="s">
        <v>808</v>
      </c>
      <c r="F46" s="427">
        <v>988203.64</v>
      </c>
      <c r="G46" s="427"/>
      <c r="H46" s="427">
        <v>984280.52</v>
      </c>
      <c r="I46" s="427"/>
      <c r="J46" s="427">
        <v>940990.04</v>
      </c>
      <c r="K46" s="428"/>
      <c r="L46" s="428"/>
      <c r="M46" s="427">
        <v>905801.47</v>
      </c>
      <c r="N46" s="428"/>
      <c r="O46" s="427"/>
      <c r="P46" s="427">
        <v>1006122</v>
      </c>
      <c r="Q46" s="428"/>
      <c r="R46" s="429">
        <v>1010914</v>
      </c>
      <c r="S46" s="428"/>
      <c r="T46" s="427">
        <v>0</v>
      </c>
      <c r="U46" s="427">
        <v>0</v>
      </c>
      <c r="V46" s="429">
        <v>331062.25</v>
      </c>
      <c r="W46" s="427">
        <f>T46+U46+V46</f>
        <v>331062.25</v>
      </c>
      <c r="X46" s="429">
        <v>1010914</v>
      </c>
      <c r="Y46" s="427">
        <f>R46-X46</f>
        <v>0</v>
      </c>
      <c r="Z46" s="287"/>
      <c r="AA46" s="285"/>
      <c r="AB46" s="264"/>
      <c r="AC46" s="264"/>
    </row>
    <row r="47" spans="1:29">
      <c r="A47" s="426"/>
      <c r="B47" s="426"/>
      <c r="C47" s="426"/>
      <c r="D47" s="426"/>
      <c r="E47" s="426"/>
      <c r="F47" s="427">
        <f>SUM(F39:F46)</f>
        <v>3929529.62</v>
      </c>
      <c r="G47" s="427"/>
      <c r="H47" s="427">
        <f>SUM(H39:H46)</f>
        <v>4206610.3800000008</v>
      </c>
      <c r="I47" s="427"/>
      <c r="J47" s="427">
        <f>SUM(J39:J46)</f>
        <v>4064962.9499999993</v>
      </c>
      <c r="K47" s="428">
        <f>SUM(K39:K46)</f>
        <v>70</v>
      </c>
      <c r="L47" s="428"/>
      <c r="M47" s="427">
        <f>SUM(M39:M46)</f>
        <v>4039456.26</v>
      </c>
      <c r="N47" s="428">
        <f>SUM(N39:N46)</f>
        <v>69</v>
      </c>
      <c r="O47" s="427"/>
      <c r="P47" s="427">
        <f t="shared" ref="P47:Y47" si="9">SUM(P39:P46)</f>
        <v>4338659</v>
      </c>
      <c r="Q47" s="428">
        <f t="shared" si="9"/>
        <v>72</v>
      </c>
      <c r="R47" s="427">
        <f t="shared" si="9"/>
        <v>4146976</v>
      </c>
      <c r="S47" s="428">
        <f t="shared" si="9"/>
        <v>72</v>
      </c>
      <c r="T47" s="427">
        <f t="shared" si="9"/>
        <v>0</v>
      </c>
      <c r="U47" s="427">
        <f t="shared" si="9"/>
        <v>0</v>
      </c>
      <c r="V47" s="427">
        <f t="shared" si="9"/>
        <v>1357056.28</v>
      </c>
      <c r="W47" s="427">
        <f t="shared" si="9"/>
        <v>1357056.28</v>
      </c>
      <c r="X47" s="427">
        <f t="shared" si="9"/>
        <v>4242400</v>
      </c>
      <c r="Y47" s="427">
        <f t="shared" si="9"/>
        <v>-95424</v>
      </c>
      <c r="Z47" s="287"/>
      <c r="AA47" s="285"/>
      <c r="AB47" s="264"/>
      <c r="AC47" s="264"/>
    </row>
    <row r="48" spans="1:29">
      <c r="A48" s="426"/>
      <c r="B48" s="426"/>
      <c r="C48" s="426"/>
      <c r="D48" s="426"/>
      <c r="E48" s="426"/>
      <c r="F48" s="427"/>
      <c r="G48" s="427"/>
      <c r="H48" s="427"/>
      <c r="I48" s="427"/>
      <c r="J48" s="427"/>
      <c r="K48" s="428"/>
      <c r="L48" s="428"/>
      <c r="M48" s="427"/>
      <c r="N48" s="428"/>
      <c r="O48" s="427"/>
      <c r="P48" s="427"/>
      <c r="Q48" s="428"/>
      <c r="R48" s="427"/>
      <c r="S48" s="428"/>
      <c r="T48" s="427"/>
      <c r="U48" s="427"/>
      <c r="V48" s="427"/>
      <c r="W48" s="427"/>
      <c r="X48" s="427"/>
      <c r="Y48" s="427"/>
      <c r="Z48" s="287"/>
      <c r="AA48" s="285"/>
      <c r="AB48" s="264"/>
      <c r="AC48" s="264"/>
    </row>
    <row r="49" spans="1:29">
      <c r="A49" s="426" t="s">
        <v>794</v>
      </c>
      <c r="B49" s="426" t="s">
        <v>839</v>
      </c>
      <c r="C49" s="426" t="s">
        <v>840</v>
      </c>
      <c r="D49" s="426" t="s">
        <v>841</v>
      </c>
      <c r="E49" s="426" t="s">
        <v>842</v>
      </c>
      <c r="F49" s="427">
        <v>299882.77</v>
      </c>
      <c r="G49" s="427"/>
      <c r="H49" s="427">
        <v>245485.42</v>
      </c>
      <c r="I49" s="427"/>
      <c r="J49" s="427">
        <v>129344.38</v>
      </c>
      <c r="K49" s="428"/>
      <c r="L49" s="428"/>
      <c r="M49" s="427">
        <v>152755.29</v>
      </c>
      <c r="N49" s="428"/>
      <c r="O49" s="427"/>
      <c r="P49" s="427">
        <v>202350</v>
      </c>
      <c r="Q49" s="428"/>
      <c r="R49" s="427">
        <v>202055.44</v>
      </c>
      <c r="S49" s="428"/>
      <c r="T49" s="427">
        <v>0</v>
      </c>
      <c r="U49" s="429">
        <v>11624.48</v>
      </c>
      <c r="V49" s="429">
        <v>8420.69</v>
      </c>
      <c r="W49" s="427">
        <f t="shared" si="1"/>
        <v>20045.169999999998</v>
      </c>
      <c r="X49" s="427">
        <v>202055.44</v>
      </c>
      <c r="Y49" s="427">
        <f>R49-X49</f>
        <v>0</v>
      </c>
      <c r="Z49" s="287"/>
      <c r="AA49" s="285"/>
      <c r="AB49" s="264"/>
      <c r="AC49" s="264"/>
    </row>
    <row r="50" spans="1:29">
      <c r="A50" s="426" t="s">
        <v>794</v>
      </c>
      <c r="B50" s="426" t="s">
        <v>839</v>
      </c>
      <c r="C50" s="426" t="s">
        <v>840</v>
      </c>
      <c r="D50" s="426" t="s">
        <v>843</v>
      </c>
      <c r="E50" s="426" t="s">
        <v>844</v>
      </c>
      <c r="F50" s="427">
        <v>0</v>
      </c>
      <c r="G50" s="427"/>
      <c r="H50" s="427">
        <v>0</v>
      </c>
      <c r="I50" s="427"/>
      <c r="J50" s="427">
        <v>5566.14</v>
      </c>
      <c r="K50" s="428"/>
      <c r="L50" s="428"/>
      <c r="M50" s="427">
        <v>4256.8599999999997</v>
      </c>
      <c r="N50" s="428"/>
      <c r="O50" s="427"/>
      <c r="P50" s="427">
        <v>6100</v>
      </c>
      <c r="Q50" s="428"/>
      <c r="R50" s="427">
        <v>6100</v>
      </c>
      <c r="S50" s="428"/>
      <c r="T50" s="427">
        <v>0</v>
      </c>
      <c r="U50" s="429">
        <v>0</v>
      </c>
      <c r="V50" s="429">
        <v>0</v>
      </c>
      <c r="W50" s="427">
        <f t="shared" si="1"/>
        <v>0</v>
      </c>
      <c r="X50" s="427">
        <v>6100</v>
      </c>
      <c r="Y50" s="427">
        <f>R50-X50</f>
        <v>0</v>
      </c>
      <c r="Z50" s="287"/>
      <c r="AA50" s="285"/>
      <c r="AB50" s="264"/>
      <c r="AC50" s="264"/>
    </row>
    <row r="51" spans="1:29">
      <c r="A51" s="426" t="s">
        <v>794</v>
      </c>
      <c r="B51" s="426" t="s">
        <v>839</v>
      </c>
      <c r="C51" s="426" t="s">
        <v>840</v>
      </c>
      <c r="D51" s="426" t="s">
        <v>845</v>
      </c>
      <c r="E51" s="426" t="s">
        <v>846</v>
      </c>
      <c r="F51" s="427">
        <v>12033.86</v>
      </c>
      <c r="G51" s="427"/>
      <c r="H51" s="427">
        <v>8797.59</v>
      </c>
      <c r="I51" s="427"/>
      <c r="J51" s="427">
        <v>19231.14</v>
      </c>
      <c r="K51" s="428"/>
      <c r="L51" s="428"/>
      <c r="M51" s="427">
        <v>4384.8100000000004</v>
      </c>
      <c r="N51" s="428"/>
      <c r="O51" s="427"/>
      <c r="P51" s="427">
        <v>20050</v>
      </c>
      <c r="Q51" s="428"/>
      <c r="R51" s="427">
        <v>20050</v>
      </c>
      <c r="S51" s="428"/>
      <c r="T51" s="427">
        <v>0</v>
      </c>
      <c r="U51" s="429">
        <v>3311.21</v>
      </c>
      <c r="V51" s="429">
        <v>9188.7900000000009</v>
      </c>
      <c r="W51" s="427">
        <f t="shared" si="1"/>
        <v>12500</v>
      </c>
      <c r="X51" s="427">
        <v>20050</v>
      </c>
      <c r="Y51" s="427">
        <f>R51-X51</f>
        <v>0</v>
      </c>
      <c r="Z51" s="287"/>
      <c r="AA51" s="285"/>
      <c r="AB51" s="264"/>
      <c r="AC51" s="264"/>
    </row>
    <row r="52" spans="1:29">
      <c r="A52" s="426"/>
      <c r="B52" s="426"/>
      <c r="C52" s="426"/>
      <c r="D52" s="426"/>
      <c r="E52" s="426"/>
      <c r="F52" s="427">
        <f>SUM(F49:F51)</f>
        <v>311916.63</v>
      </c>
      <c r="G52" s="427"/>
      <c r="H52" s="427">
        <f>SUM(H49:H51)</f>
        <v>254283.01</v>
      </c>
      <c r="I52" s="427"/>
      <c r="J52" s="427">
        <f>SUM(J49:J51)</f>
        <v>154141.66000000003</v>
      </c>
      <c r="K52" s="428"/>
      <c r="L52" s="428"/>
      <c r="M52" s="427">
        <f>SUM(M49:M51)</f>
        <v>161396.96</v>
      </c>
      <c r="N52" s="428"/>
      <c r="O52" s="427"/>
      <c r="P52" s="427">
        <f>SUM(P49:P51)</f>
        <v>228500</v>
      </c>
      <c r="Q52" s="428"/>
      <c r="R52" s="427">
        <f>SUM(R49:R51)</f>
        <v>228205.44</v>
      </c>
      <c r="S52" s="428"/>
      <c r="T52" s="427">
        <f t="shared" ref="T52:Y52" si="10">SUM(T49:T51)</f>
        <v>0</v>
      </c>
      <c r="U52" s="427">
        <f t="shared" si="10"/>
        <v>14935.689999999999</v>
      </c>
      <c r="V52" s="427">
        <f t="shared" si="10"/>
        <v>17609.480000000003</v>
      </c>
      <c r="W52" s="427">
        <f t="shared" si="10"/>
        <v>32545.17</v>
      </c>
      <c r="X52" s="427">
        <f>SUM(X49:X51)</f>
        <v>228205.44</v>
      </c>
      <c r="Y52" s="427">
        <f t="shared" si="10"/>
        <v>0</v>
      </c>
      <c r="Z52" s="287"/>
      <c r="AA52" s="285"/>
      <c r="AB52" s="264"/>
      <c r="AC52" s="264"/>
    </row>
    <row r="53" spans="1:29">
      <c r="A53" s="426"/>
      <c r="B53" s="426"/>
      <c r="C53" s="426"/>
      <c r="D53" s="426"/>
      <c r="E53" s="426"/>
      <c r="F53" s="427"/>
      <c r="G53" s="427"/>
      <c r="H53" s="427"/>
      <c r="I53" s="427"/>
      <c r="J53" s="427"/>
      <c r="K53" s="428"/>
      <c r="L53" s="428"/>
      <c r="M53" s="427"/>
      <c r="N53" s="428"/>
      <c r="O53" s="427"/>
      <c r="P53" s="427"/>
      <c r="Q53" s="428"/>
      <c r="R53" s="427"/>
      <c r="S53" s="428"/>
      <c r="T53" s="427"/>
      <c r="U53" s="427"/>
      <c r="V53" s="427"/>
      <c r="W53" s="427"/>
      <c r="X53" s="427"/>
      <c r="Y53" s="427"/>
      <c r="Z53" s="287"/>
      <c r="AA53" s="285"/>
      <c r="AB53" s="264"/>
      <c r="AC53" s="264"/>
    </row>
    <row r="54" spans="1:29">
      <c r="A54" s="426" t="s">
        <v>794</v>
      </c>
      <c r="B54" s="426" t="s">
        <v>847</v>
      </c>
      <c r="C54" s="426" t="s">
        <v>848</v>
      </c>
      <c r="D54" s="426" t="s">
        <v>841</v>
      </c>
      <c r="E54" s="426" t="s">
        <v>842</v>
      </c>
      <c r="F54" s="427">
        <v>7409.95</v>
      </c>
      <c r="G54" s="427"/>
      <c r="H54" s="427">
        <v>5798.66</v>
      </c>
      <c r="I54" s="427"/>
      <c r="J54" s="427">
        <v>8350.35</v>
      </c>
      <c r="K54" s="428"/>
      <c r="L54" s="428"/>
      <c r="M54" s="427">
        <v>40012.730000000003</v>
      </c>
      <c r="N54" s="428"/>
      <c r="O54" s="427"/>
      <c r="P54" s="427">
        <v>404465</v>
      </c>
      <c r="Q54" s="428"/>
      <c r="R54" s="427">
        <v>45007.94</v>
      </c>
      <c r="S54" s="428"/>
      <c r="T54" s="427">
        <v>0</v>
      </c>
      <c r="U54" s="429">
        <v>20002.79</v>
      </c>
      <c r="V54" s="429">
        <v>2065.2800000000002</v>
      </c>
      <c r="W54" s="427">
        <f t="shared" si="1"/>
        <v>22068.07</v>
      </c>
      <c r="X54" s="427">
        <v>45007.94</v>
      </c>
      <c r="Y54" s="427">
        <f>R54-X54</f>
        <v>0</v>
      </c>
      <c r="Z54" s="287"/>
      <c r="AA54" s="285"/>
      <c r="AB54" s="264"/>
      <c r="AC54" s="264"/>
    </row>
    <row r="55" spans="1:29">
      <c r="A55" s="426" t="s">
        <v>794</v>
      </c>
      <c r="B55" s="426" t="s">
        <v>847</v>
      </c>
      <c r="C55" s="426" t="s">
        <v>848</v>
      </c>
      <c r="D55" s="426" t="s">
        <v>843</v>
      </c>
      <c r="E55" s="426" t="s">
        <v>844</v>
      </c>
      <c r="F55" s="427">
        <v>0</v>
      </c>
      <c r="G55" s="427"/>
      <c r="H55" s="427">
        <v>0</v>
      </c>
      <c r="I55" s="427"/>
      <c r="J55" s="427">
        <v>0</v>
      </c>
      <c r="K55" s="428"/>
      <c r="L55" s="428"/>
      <c r="M55" s="427">
        <v>0</v>
      </c>
      <c r="N55" s="428"/>
      <c r="O55" s="427"/>
      <c r="P55" s="427">
        <v>0</v>
      </c>
      <c r="Q55" s="428"/>
      <c r="R55" s="427">
        <v>0</v>
      </c>
      <c r="S55" s="428"/>
      <c r="T55" s="427">
        <v>0</v>
      </c>
      <c r="U55" s="427">
        <v>0</v>
      </c>
      <c r="V55" s="427">
        <v>0</v>
      </c>
      <c r="W55" s="427">
        <f t="shared" si="1"/>
        <v>0</v>
      </c>
      <c r="X55" s="427">
        <v>0</v>
      </c>
      <c r="Y55" s="427">
        <f>R55-X55</f>
        <v>0</v>
      </c>
      <c r="Z55" s="287"/>
      <c r="AA55" s="285"/>
      <c r="AB55" s="264"/>
      <c r="AC55" s="264"/>
    </row>
    <row r="56" spans="1:29">
      <c r="A56" s="426" t="s">
        <v>794</v>
      </c>
      <c r="B56" s="426" t="s">
        <v>847</v>
      </c>
      <c r="C56" s="426" t="s">
        <v>848</v>
      </c>
      <c r="D56" s="426" t="s">
        <v>843</v>
      </c>
      <c r="E56" s="426" t="s">
        <v>849</v>
      </c>
      <c r="F56" s="427">
        <v>0</v>
      </c>
      <c r="G56" s="427"/>
      <c r="H56" s="427">
        <v>0</v>
      </c>
      <c r="I56" s="427"/>
      <c r="J56" s="427">
        <v>427315.39</v>
      </c>
      <c r="K56" s="428"/>
      <c r="L56" s="428"/>
      <c r="M56" s="254">
        <v>536532.91</v>
      </c>
      <c r="N56" s="428"/>
      <c r="O56" s="427"/>
      <c r="P56" s="427">
        <v>755199</v>
      </c>
      <c r="Q56" s="428"/>
      <c r="R56" s="429">
        <v>664310.05000000005</v>
      </c>
      <c r="S56" s="428"/>
      <c r="T56" s="429">
        <v>5858.29</v>
      </c>
      <c r="U56" s="429">
        <v>93471.53</v>
      </c>
      <c r="V56" s="429">
        <v>116754.93</v>
      </c>
      <c r="W56" s="427">
        <f t="shared" si="1"/>
        <v>216084.75</v>
      </c>
      <c r="X56" s="427">
        <v>664310.05000000005</v>
      </c>
      <c r="Y56" s="427">
        <f>R56-X56</f>
        <v>0</v>
      </c>
      <c r="Z56" s="287"/>
      <c r="AA56" s="285"/>
      <c r="AB56" s="264"/>
      <c r="AC56" s="264"/>
    </row>
    <row r="57" spans="1:29">
      <c r="A57" s="426"/>
      <c r="B57" s="426"/>
      <c r="C57" s="426"/>
      <c r="D57" s="426"/>
      <c r="E57" s="426"/>
      <c r="F57" s="427">
        <f>SUM(F54:F56)</f>
        <v>7409.95</v>
      </c>
      <c r="G57" s="427"/>
      <c r="H57" s="427">
        <f>SUM(H54:H56)</f>
        <v>5798.66</v>
      </c>
      <c r="I57" s="427"/>
      <c r="J57" s="427">
        <f>SUM(J54:J56)</f>
        <v>435665.74</v>
      </c>
      <c r="K57" s="428"/>
      <c r="L57" s="428"/>
      <c r="M57" s="427">
        <f>SUM(M54:M56)</f>
        <v>576545.64</v>
      </c>
      <c r="N57" s="428"/>
      <c r="O57" s="427"/>
      <c r="P57" s="427">
        <f>SUM(P54:P56)</f>
        <v>1159664</v>
      </c>
      <c r="Q57" s="428"/>
      <c r="R57" s="427">
        <f>SUM(R54:R56)</f>
        <v>709317.99</v>
      </c>
      <c r="S57" s="428"/>
      <c r="T57" s="427">
        <f t="shared" ref="T57:Y57" si="11">SUM(T54:T56)</f>
        <v>5858.29</v>
      </c>
      <c r="U57" s="427">
        <f t="shared" si="11"/>
        <v>113474.32</v>
      </c>
      <c r="V57" s="427">
        <f t="shared" si="11"/>
        <v>118820.20999999999</v>
      </c>
      <c r="W57" s="427">
        <f t="shared" si="11"/>
        <v>238152.82</v>
      </c>
      <c r="X57" s="427">
        <f>SUM(X54:X56)</f>
        <v>709317.99</v>
      </c>
      <c r="Y57" s="427">
        <f t="shared" si="11"/>
        <v>0</v>
      </c>
      <c r="Z57" s="287"/>
      <c r="AA57" s="285"/>
      <c r="AB57" s="264"/>
      <c r="AC57" s="264"/>
    </row>
    <row r="58" spans="1:29">
      <c r="A58" s="426"/>
      <c r="B58" s="426"/>
      <c r="C58" s="426"/>
      <c r="D58" s="426"/>
      <c r="E58" s="426"/>
      <c r="F58" s="427"/>
      <c r="G58" s="427"/>
      <c r="H58" s="427"/>
      <c r="I58" s="427"/>
      <c r="J58" s="427"/>
      <c r="K58" s="428"/>
      <c r="L58" s="428"/>
      <c r="M58" s="427"/>
      <c r="N58" s="428"/>
      <c r="O58" s="427"/>
      <c r="P58" s="427">
        <v>0</v>
      </c>
      <c r="Q58" s="428"/>
      <c r="R58" s="427"/>
      <c r="S58" s="428"/>
      <c r="T58" s="427"/>
      <c r="U58" s="427"/>
      <c r="V58" s="427"/>
      <c r="W58" s="427"/>
      <c r="X58" s="427"/>
      <c r="Y58" s="427"/>
      <c r="Z58" s="287"/>
      <c r="AA58" s="285"/>
      <c r="AB58" s="264"/>
      <c r="AC58" s="264"/>
    </row>
    <row r="59" spans="1:29">
      <c r="A59" s="426" t="s">
        <v>794</v>
      </c>
      <c r="B59" s="426" t="s">
        <v>850</v>
      </c>
      <c r="C59" s="426" t="s">
        <v>851</v>
      </c>
      <c r="D59" s="426" t="s">
        <v>852</v>
      </c>
      <c r="E59" s="426" t="s">
        <v>853</v>
      </c>
      <c r="F59" s="426">
        <v>231354.22</v>
      </c>
      <c r="G59" s="426"/>
      <c r="H59" s="426">
        <v>430783.17</v>
      </c>
      <c r="I59" s="426"/>
      <c r="J59" s="426">
        <v>669242.18999999994</v>
      </c>
      <c r="K59" s="426"/>
      <c r="L59" s="426"/>
      <c r="M59" s="427">
        <v>351759.82</v>
      </c>
      <c r="N59" s="427"/>
      <c r="O59" s="426"/>
      <c r="P59" s="427">
        <v>203563</v>
      </c>
      <c r="Q59" s="426"/>
      <c r="R59" s="427">
        <v>75000</v>
      </c>
      <c r="S59" s="427"/>
      <c r="T59" s="427">
        <v>0</v>
      </c>
      <c r="U59" s="427">
        <v>0</v>
      </c>
      <c r="V59" s="429">
        <v>-2401</v>
      </c>
      <c r="W59" s="427">
        <f t="shared" si="1"/>
        <v>-2401</v>
      </c>
      <c r="X59" s="427">
        <v>75000</v>
      </c>
      <c r="Y59" s="427">
        <f>R59-X59</f>
        <v>0</v>
      </c>
      <c r="Z59" s="287"/>
      <c r="AA59" s="285"/>
      <c r="AB59" s="264"/>
      <c r="AC59" s="264"/>
    </row>
    <row r="60" spans="1:29">
      <c r="A60" s="426"/>
      <c r="B60" s="426"/>
      <c r="C60" s="426"/>
      <c r="D60" s="426"/>
      <c r="E60" s="426"/>
      <c r="F60" s="427"/>
      <c r="G60" s="427"/>
      <c r="H60" s="427"/>
      <c r="I60" s="427"/>
      <c r="J60" s="427"/>
      <c r="K60" s="428"/>
      <c r="L60" s="428"/>
      <c r="M60" s="427"/>
      <c r="N60" s="427"/>
      <c r="O60" s="427"/>
      <c r="P60" s="427"/>
      <c r="Q60" s="428"/>
      <c r="R60" s="427"/>
      <c r="S60" s="427"/>
      <c r="T60" s="427"/>
      <c r="U60" s="427"/>
      <c r="V60" s="427"/>
      <c r="W60" s="427"/>
      <c r="X60" s="427"/>
      <c r="Y60" s="427"/>
      <c r="Z60" s="287"/>
      <c r="AA60" s="285"/>
      <c r="AB60" s="264"/>
      <c r="AC60" s="264"/>
    </row>
    <row r="61" spans="1:29" ht="17.25" customHeight="1">
      <c r="A61" s="426" t="s">
        <v>794</v>
      </c>
      <c r="B61" s="426" t="s">
        <v>854</v>
      </c>
      <c r="C61" s="426" t="s">
        <v>855</v>
      </c>
      <c r="D61" s="426" t="s">
        <v>852</v>
      </c>
      <c r="E61" s="426" t="s">
        <v>853</v>
      </c>
      <c r="F61" s="426">
        <v>569821.67000000004</v>
      </c>
      <c r="G61" s="426"/>
      <c r="H61" s="426">
        <v>452605.04</v>
      </c>
      <c r="I61" s="426"/>
      <c r="J61" s="426">
        <v>618001.18000000005</v>
      </c>
      <c r="K61" s="426"/>
      <c r="L61" s="426"/>
      <c r="M61" s="427">
        <v>2082555.1</v>
      </c>
      <c r="N61" s="427"/>
      <c r="O61" s="426"/>
      <c r="P61" s="427">
        <v>900000</v>
      </c>
      <c r="Q61" s="426"/>
      <c r="R61" s="427">
        <v>128272</v>
      </c>
      <c r="S61" s="427"/>
      <c r="T61" s="427">
        <v>0</v>
      </c>
      <c r="U61" s="429">
        <v>49656.72</v>
      </c>
      <c r="V61" s="429">
        <v>15940.3</v>
      </c>
      <c r="W61" s="427">
        <f t="shared" si="1"/>
        <v>65597.02</v>
      </c>
      <c r="X61" s="427">
        <v>128272</v>
      </c>
      <c r="Y61" s="427">
        <f>R61-X61</f>
        <v>0</v>
      </c>
      <c r="Z61" s="287"/>
      <c r="AA61" s="285"/>
      <c r="AB61" s="264"/>
      <c r="AC61" s="264"/>
    </row>
    <row r="62" spans="1:29">
      <c r="A62" s="426"/>
      <c r="B62" s="426"/>
      <c r="C62" s="426"/>
      <c r="D62" s="426"/>
      <c r="E62" s="426"/>
      <c r="F62" s="427"/>
      <c r="G62" s="427"/>
      <c r="H62" s="427"/>
      <c r="I62" s="427"/>
      <c r="J62" s="427"/>
      <c r="K62" s="428"/>
      <c r="L62" s="428"/>
      <c r="M62" s="427"/>
      <c r="N62" s="428"/>
      <c r="O62" s="427"/>
      <c r="P62" s="427"/>
      <c r="Q62" s="428"/>
      <c r="R62" s="427"/>
      <c r="S62" s="428"/>
      <c r="T62" s="427"/>
      <c r="U62" s="427"/>
      <c r="V62" s="427"/>
      <c r="W62" s="427"/>
      <c r="X62" s="427"/>
      <c r="Y62" s="427"/>
      <c r="Z62" s="287"/>
      <c r="AA62" s="285"/>
      <c r="AB62" s="264"/>
      <c r="AC62" s="264"/>
    </row>
    <row r="63" spans="1:29">
      <c r="A63" s="426" t="s">
        <v>794</v>
      </c>
      <c r="B63" s="426" t="s">
        <v>856</v>
      </c>
      <c r="C63" s="426" t="s">
        <v>857</v>
      </c>
      <c r="D63" s="426" t="s">
        <v>797</v>
      </c>
      <c r="E63" s="426" t="s">
        <v>798</v>
      </c>
      <c r="F63" s="427">
        <v>2621552.6</v>
      </c>
      <c r="G63" s="427"/>
      <c r="H63" s="427">
        <v>2722525.26</v>
      </c>
      <c r="I63" s="427"/>
      <c r="J63" s="427">
        <v>3573065.73</v>
      </c>
      <c r="K63" s="428">
        <v>73</v>
      </c>
      <c r="L63" s="428"/>
      <c r="M63" s="427">
        <v>3637273.75</v>
      </c>
      <c r="N63" s="428">
        <v>73</v>
      </c>
      <c r="O63" s="427"/>
      <c r="P63" s="427">
        <v>4022824</v>
      </c>
      <c r="Q63" s="428">
        <v>73</v>
      </c>
      <c r="R63" s="427">
        <v>3738402</v>
      </c>
      <c r="S63" s="428">
        <v>70</v>
      </c>
      <c r="T63" s="427">
        <v>0</v>
      </c>
      <c r="U63" s="427">
        <v>0</v>
      </c>
      <c r="V63" s="429">
        <v>940273.28</v>
      </c>
      <c r="W63" s="427">
        <f t="shared" si="1"/>
        <v>940273.28</v>
      </c>
      <c r="X63" s="427">
        <v>3688063</v>
      </c>
      <c r="Y63" s="427">
        <f t="shared" ref="Y63:Y69" si="12">R63-X63</f>
        <v>50339</v>
      </c>
      <c r="Z63" s="287"/>
      <c r="AA63" s="285"/>
      <c r="AB63" s="264"/>
      <c r="AC63" s="264"/>
    </row>
    <row r="64" spans="1:29">
      <c r="A64" s="426" t="s">
        <v>794</v>
      </c>
      <c r="B64" s="426" t="s">
        <v>856</v>
      </c>
      <c r="C64" s="426" t="s">
        <v>857</v>
      </c>
      <c r="D64" s="426" t="s">
        <v>803</v>
      </c>
      <c r="E64" s="426" t="s">
        <v>804</v>
      </c>
      <c r="F64" s="427">
        <v>53447.38</v>
      </c>
      <c r="G64" s="427"/>
      <c r="H64" s="427">
        <v>55996.480000000003</v>
      </c>
      <c r="I64" s="427"/>
      <c r="J64" s="427">
        <v>57908.97</v>
      </c>
      <c r="K64" s="428"/>
      <c r="L64" s="428"/>
      <c r="M64" s="427">
        <v>60143.85</v>
      </c>
      <c r="N64" s="428"/>
      <c r="O64" s="427"/>
      <c r="P64" s="427">
        <v>58330.95</v>
      </c>
      <c r="Q64" s="428"/>
      <c r="R64" s="427">
        <v>61127</v>
      </c>
      <c r="S64" s="428"/>
      <c r="T64" s="427">
        <v>0</v>
      </c>
      <c r="U64" s="427">
        <v>0</v>
      </c>
      <c r="V64" s="429">
        <v>11711.52</v>
      </c>
      <c r="W64" s="427">
        <f t="shared" si="1"/>
        <v>11711.52</v>
      </c>
      <c r="X64" s="427">
        <v>61127</v>
      </c>
      <c r="Y64" s="427">
        <f t="shared" si="12"/>
        <v>0</v>
      </c>
      <c r="Z64" s="287"/>
      <c r="AA64" s="285"/>
      <c r="AB64" s="264"/>
      <c r="AC64" s="264"/>
    </row>
    <row r="65" spans="1:29">
      <c r="A65" s="426" t="s">
        <v>794</v>
      </c>
      <c r="B65" s="426" t="s">
        <v>856</v>
      </c>
      <c r="C65" s="426" t="s">
        <v>857</v>
      </c>
      <c r="D65" s="426" t="s">
        <v>805</v>
      </c>
      <c r="E65" s="426" t="s">
        <v>806</v>
      </c>
      <c r="F65" s="427">
        <v>0</v>
      </c>
      <c r="G65" s="427"/>
      <c r="H65" s="427">
        <v>1030.44</v>
      </c>
      <c r="I65" s="427"/>
      <c r="J65" s="427">
        <v>2904.39</v>
      </c>
      <c r="K65" s="428"/>
      <c r="L65" s="428"/>
      <c r="M65" s="427">
        <v>613.79999999999995</v>
      </c>
      <c r="N65" s="428"/>
      <c r="O65" s="427"/>
      <c r="P65" s="427">
        <v>1350</v>
      </c>
      <c r="Q65" s="428"/>
      <c r="R65" s="427">
        <v>1350</v>
      </c>
      <c r="S65" s="428"/>
      <c r="T65" s="427">
        <v>0</v>
      </c>
      <c r="U65" s="427">
        <v>0</v>
      </c>
      <c r="V65" s="427">
        <v>0</v>
      </c>
      <c r="W65" s="427">
        <f t="shared" si="1"/>
        <v>0</v>
      </c>
      <c r="X65" s="427">
        <v>1350</v>
      </c>
      <c r="Y65" s="427">
        <f t="shared" si="12"/>
        <v>0</v>
      </c>
      <c r="Z65" s="287"/>
      <c r="AA65" s="285"/>
      <c r="AB65" s="264"/>
      <c r="AC65" s="264"/>
    </row>
    <row r="66" spans="1:29">
      <c r="A66" s="426" t="s">
        <v>794</v>
      </c>
      <c r="B66" s="426" t="s">
        <v>856</v>
      </c>
      <c r="C66" s="426" t="s">
        <v>857</v>
      </c>
      <c r="D66" s="426" t="s">
        <v>807</v>
      </c>
      <c r="E66" s="426" t="s">
        <v>808</v>
      </c>
      <c r="F66" s="427">
        <v>755329.11</v>
      </c>
      <c r="G66" s="427"/>
      <c r="H66" s="427">
        <v>892376.41</v>
      </c>
      <c r="I66" s="427"/>
      <c r="J66" s="427">
        <v>908457.84</v>
      </c>
      <c r="K66" s="428"/>
      <c r="L66" s="428"/>
      <c r="M66" s="427">
        <v>1039759.62</v>
      </c>
      <c r="N66" s="428"/>
      <c r="O66" s="427"/>
      <c r="P66" s="427">
        <v>1288350</v>
      </c>
      <c r="Q66" s="428"/>
      <c r="R66" s="429">
        <v>154231</v>
      </c>
      <c r="S66" s="428"/>
      <c r="T66" s="427">
        <v>0</v>
      </c>
      <c r="U66" s="427">
        <v>0</v>
      </c>
      <c r="V66" s="429">
        <v>62706.73</v>
      </c>
      <c r="W66" s="427">
        <f t="shared" si="1"/>
        <v>62706.73</v>
      </c>
      <c r="X66" s="429">
        <v>154231</v>
      </c>
      <c r="Y66" s="427">
        <f t="shared" si="12"/>
        <v>0</v>
      </c>
      <c r="Z66" s="287"/>
      <c r="AA66" s="285"/>
      <c r="AB66" s="264"/>
      <c r="AC66" s="264"/>
    </row>
    <row r="67" spans="1:29">
      <c r="A67" s="426" t="s">
        <v>794</v>
      </c>
      <c r="B67" s="426" t="s">
        <v>856</v>
      </c>
      <c r="C67" s="426" t="s">
        <v>857</v>
      </c>
      <c r="D67" s="431" t="s">
        <v>809</v>
      </c>
      <c r="E67" s="426" t="s">
        <v>810</v>
      </c>
      <c r="F67" s="427"/>
      <c r="G67" s="427"/>
      <c r="H67" s="427"/>
      <c r="I67" s="427"/>
      <c r="J67" s="427"/>
      <c r="K67" s="428"/>
      <c r="L67" s="428"/>
      <c r="M67" s="427">
        <v>0</v>
      </c>
      <c r="N67" s="428"/>
      <c r="O67" s="427"/>
      <c r="P67" s="427">
        <v>0</v>
      </c>
      <c r="Q67" s="428"/>
      <c r="R67" s="429">
        <v>814971</v>
      </c>
      <c r="S67" s="428"/>
      <c r="T67" s="427">
        <v>0</v>
      </c>
      <c r="U67" s="427">
        <v>0</v>
      </c>
      <c r="V67" s="429">
        <v>193911.11</v>
      </c>
      <c r="W67" s="427">
        <f t="shared" si="1"/>
        <v>193911.11</v>
      </c>
      <c r="X67" s="429">
        <v>814971</v>
      </c>
      <c r="Y67" s="427">
        <f t="shared" si="12"/>
        <v>0</v>
      </c>
      <c r="Z67" s="287"/>
      <c r="AA67" s="285"/>
      <c r="AB67" s="264"/>
      <c r="AC67" s="264"/>
    </row>
    <row r="68" spans="1:29">
      <c r="A68" s="426" t="s">
        <v>794</v>
      </c>
      <c r="B68" s="426" t="s">
        <v>856</v>
      </c>
      <c r="C68" s="426" t="s">
        <v>857</v>
      </c>
      <c r="D68" s="426" t="s">
        <v>841</v>
      </c>
      <c r="E68" s="426" t="s">
        <v>842</v>
      </c>
      <c r="F68" s="426">
        <v>39.9</v>
      </c>
      <c r="G68" s="426"/>
      <c r="H68" s="426">
        <v>4399.0600000000004</v>
      </c>
      <c r="I68" s="426"/>
      <c r="J68" s="426">
        <v>5025.0600000000004</v>
      </c>
      <c r="K68" s="426"/>
      <c r="L68" s="426"/>
      <c r="M68" s="427">
        <v>0</v>
      </c>
      <c r="N68" s="427"/>
      <c r="O68" s="426"/>
      <c r="P68" s="427">
        <v>4878</v>
      </c>
      <c r="Q68" s="426"/>
      <c r="R68" s="427">
        <v>4878</v>
      </c>
      <c r="S68" s="427"/>
      <c r="T68" s="429">
        <v>0</v>
      </c>
      <c r="U68" s="429">
        <v>0</v>
      </c>
      <c r="V68" s="429">
        <v>3804.18</v>
      </c>
      <c r="W68" s="427">
        <f t="shared" si="1"/>
        <v>3804.18</v>
      </c>
      <c r="X68" s="427">
        <v>4878</v>
      </c>
      <c r="Y68" s="427">
        <f t="shared" si="12"/>
        <v>0</v>
      </c>
      <c r="Z68" s="287"/>
      <c r="AA68" s="285"/>
      <c r="AB68" s="264"/>
      <c r="AC68" s="264"/>
    </row>
    <row r="69" spans="1:29">
      <c r="A69" s="426" t="s">
        <v>794</v>
      </c>
      <c r="B69" s="426" t="s">
        <v>856</v>
      </c>
      <c r="C69" s="426" t="s">
        <v>857</v>
      </c>
      <c r="D69" s="426" t="s">
        <v>845</v>
      </c>
      <c r="E69" s="426" t="s">
        <v>846</v>
      </c>
      <c r="F69" s="427">
        <v>955</v>
      </c>
      <c r="G69" s="427"/>
      <c r="H69" s="427">
        <v>0</v>
      </c>
      <c r="I69" s="427"/>
      <c r="J69" s="427">
        <v>0</v>
      </c>
      <c r="K69" s="428"/>
      <c r="L69" s="428"/>
      <c r="M69" s="427">
        <v>0</v>
      </c>
      <c r="N69" s="428"/>
      <c r="O69" s="427"/>
      <c r="P69" s="427">
        <v>0</v>
      </c>
      <c r="Q69" s="428"/>
      <c r="R69" s="427">
        <v>0</v>
      </c>
      <c r="S69" s="428"/>
      <c r="T69" s="427">
        <v>0</v>
      </c>
      <c r="U69" s="427">
        <v>0</v>
      </c>
      <c r="V69" s="427">
        <v>0</v>
      </c>
      <c r="W69" s="427">
        <f>T69+U69+V69</f>
        <v>0</v>
      </c>
      <c r="X69" s="427">
        <v>0</v>
      </c>
      <c r="Y69" s="427">
        <f t="shared" si="12"/>
        <v>0</v>
      </c>
      <c r="Z69" s="287"/>
      <c r="AA69" s="285"/>
      <c r="AB69" s="264"/>
      <c r="AC69" s="264"/>
    </row>
    <row r="70" spans="1:29">
      <c r="A70" s="426"/>
      <c r="B70" s="426"/>
      <c r="C70" s="426"/>
      <c r="D70" s="426"/>
      <c r="E70" s="426"/>
      <c r="F70" s="427">
        <f>SUM(F63:F69)</f>
        <v>3431323.9899999998</v>
      </c>
      <c r="G70" s="427"/>
      <c r="H70" s="427">
        <f>SUM(H63:H69)</f>
        <v>3676327.65</v>
      </c>
      <c r="I70" s="427"/>
      <c r="J70" s="427">
        <f>SUM(J63:J69)</f>
        <v>4547361.99</v>
      </c>
      <c r="K70" s="428">
        <f>SUM(K63:K69)</f>
        <v>73</v>
      </c>
      <c r="L70" s="428"/>
      <c r="M70" s="427">
        <f>SUM(M63:M69)</f>
        <v>4737791.0199999996</v>
      </c>
      <c r="N70" s="428">
        <f>SUM(N63:N69)</f>
        <v>73</v>
      </c>
      <c r="O70" s="427"/>
      <c r="P70" s="427">
        <f>SUM(P63:P69)</f>
        <v>5375732.9500000002</v>
      </c>
      <c r="Q70" s="428">
        <f>SUM(Q63:Q69)</f>
        <v>73</v>
      </c>
      <c r="R70" s="427">
        <f>SUM(R63:R69)</f>
        <v>4774959</v>
      </c>
      <c r="S70" s="428">
        <f>SUM(S63:S69)</f>
        <v>70</v>
      </c>
      <c r="T70" s="427">
        <f t="shared" ref="T70:Y70" si="13">SUM(T63:T69)</f>
        <v>0</v>
      </c>
      <c r="U70" s="427">
        <f t="shared" si="13"/>
        <v>0</v>
      </c>
      <c r="V70" s="427">
        <f t="shared" si="13"/>
        <v>1212406.82</v>
      </c>
      <c r="W70" s="427">
        <f t="shared" si="13"/>
        <v>1212406.82</v>
      </c>
      <c r="X70" s="427">
        <f>SUM(X63:X69)</f>
        <v>4724620</v>
      </c>
      <c r="Y70" s="427">
        <f t="shared" si="13"/>
        <v>50339</v>
      </c>
      <c r="Z70" s="287"/>
      <c r="AA70" s="285"/>
      <c r="AB70" s="264"/>
      <c r="AC70" s="264"/>
    </row>
    <row r="71" spans="1:29">
      <c r="A71" s="426"/>
      <c r="B71" s="426"/>
      <c r="C71" s="426"/>
      <c r="D71" s="426"/>
      <c r="E71" s="426"/>
      <c r="F71" s="427"/>
      <c r="G71" s="427"/>
      <c r="H71" s="427"/>
      <c r="I71" s="427"/>
      <c r="J71" s="427"/>
      <c r="K71" s="428"/>
      <c r="L71" s="428"/>
      <c r="M71" s="427"/>
      <c r="N71" s="428"/>
      <c r="O71" s="427"/>
      <c r="P71" s="427"/>
      <c r="Q71" s="428"/>
      <c r="R71" s="427"/>
      <c r="S71" s="428"/>
      <c r="T71" s="427"/>
      <c r="U71" s="427"/>
      <c r="V71" s="427"/>
      <c r="W71" s="427"/>
      <c r="X71" s="427"/>
      <c r="Y71" s="427"/>
      <c r="Z71" s="287"/>
      <c r="AA71" s="285"/>
      <c r="AB71" s="264"/>
      <c r="AC71" s="264"/>
    </row>
    <row r="72" spans="1:29">
      <c r="A72" s="426" t="s">
        <v>794</v>
      </c>
      <c r="B72" s="426" t="s">
        <v>858</v>
      </c>
      <c r="C72" s="426" t="s">
        <v>859</v>
      </c>
      <c r="D72" s="426" t="s">
        <v>797</v>
      </c>
      <c r="E72" s="426" t="s">
        <v>798</v>
      </c>
      <c r="F72" s="427">
        <v>5363841.38</v>
      </c>
      <c r="G72" s="427"/>
      <c r="H72" s="427">
        <v>5018017.8499999996</v>
      </c>
      <c r="I72" s="427"/>
      <c r="J72" s="427">
        <v>4684223.18</v>
      </c>
      <c r="K72" s="428">
        <v>67</v>
      </c>
      <c r="L72" s="428"/>
      <c r="M72" s="427">
        <v>4594896.68</v>
      </c>
      <c r="N72" s="428">
        <v>64</v>
      </c>
      <c r="O72" s="427"/>
      <c r="P72" s="427">
        <v>4911165</v>
      </c>
      <c r="Q72" s="428">
        <v>67</v>
      </c>
      <c r="R72" s="427">
        <v>4946806</v>
      </c>
      <c r="S72" s="428">
        <v>70</v>
      </c>
      <c r="T72" s="427">
        <v>0</v>
      </c>
      <c r="U72" s="427">
        <v>0</v>
      </c>
      <c r="V72" s="429">
        <v>991283.04</v>
      </c>
      <c r="W72" s="427">
        <f t="shared" si="1"/>
        <v>991283.04</v>
      </c>
      <c r="X72" s="427">
        <v>4946806</v>
      </c>
      <c r="Y72" s="427">
        <f t="shared" ref="Y72:Y81" si="14">R72-X72</f>
        <v>0</v>
      </c>
      <c r="Z72" s="287"/>
      <c r="AA72" s="285"/>
      <c r="AB72" s="264"/>
      <c r="AC72" s="264"/>
    </row>
    <row r="73" spans="1:29">
      <c r="A73" s="426" t="s">
        <v>794</v>
      </c>
      <c r="B73" s="426" t="s">
        <v>858</v>
      </c>
      <c r="C73" s="426" t="s">
        <v>859</v>
      </c>
      <c r="D73" s="426" t="s">
        <v>829</v>
      </c>
      <c r="E73" s="426" t="s">
        <v>830</v>
      </c>
      <c r="F73" s="427">
        <v>0</v>
      </c>
      <c r="G73" s="427"/>
      <c r="H73" s="427">
        <v>0</v>
      </c>
      <c r="I73" s="427"/>
      <c r="J73" s="427">
        <v>3347.5</v>
      </c>
      <c r="K73" s="428"/>
      <c r="L73" s="428"/>
      <c r="M73" s="427">
        <v>11364.75</v>
      </c>
      <c r="N73" s="428"/>
      <c r="O73" s="427"/>
      <c r="P73" s="427">
        <v>0</v>
      </c>
      <c r="Q73" s="428"/>
      <c r="R73" s="427">
        <v>15000</v>
      </c>
      <c r="S73" s="428"/>
      <c r="T73" s="427">
        <v>0</v>
      </c>
      <c r="U73" s="427">
        <v>0</v>
      </c>
      <c r="V73" s="429">
        <v>1387.5</v>
      </c>
      <c r="W73" s="427">
        <f t="shared" si="1"/>
        <v>1387.5</v>
      </c>
      <c r="X73" s="427">
        <v>15000</v>
      </c>
      <c r="Y73" s="427">
        <f t="shared" si="14"/>
        <v>0</v>
      </c>
      <c r="Z73" s="287"/>
      <c r="AA73" s="285"/>
      <c r="AB73" s="264"/>
      <c r="AC73" s="264"/>
    </row>
    <row r="74" spans="1:29">
      <c r="A74" s="426" t="s">
        <v>794</v>
      </c>
      <c r="B74" s="426" t="s">
        <v>858</v>
      </c>
      <c r="C74" s="426" t="s">
        <v>859</v>
      </c>
      <c r="D74" s="426" t="s">
        <v>819</v>
      </c>
      <c r="E74" s="426" t="s">
        <v>820</v>
      </c>
      <c r="F74" s="427">
        <v>975</v>
      </c>
      <c r="G74" s="427"/>
      <c r="H74" s="427">
        <v>675</v>
      </c>
      <c r="I74" s="427"/>
      <c r="J74" s="427">
        <v>0</v>
      </c>
      <c r="K74" s="428"/>
      <c r="L74" s="428"/>
      <c r="M74" s="427">
        <v>0</v>
      </c>
      <c r="N74" s="428"/>
      <c r="O74" s="427"/>
      <c r="P74" s="427">
        <v>0</v>
      </c>
      <c r="Q74" s="428"/>
      <c r="R74" s="427">
        <v>0</v>
      </c>
      <c r="S74" s="428"/>
      <c r="T74" s="427">
        <v>0</v>
      </c>
      <c r="U74" s="427">
        <v>0</v>
      </c>
      <c r="V74" s="427">
        <v>0</v>
      </c>
      <c r="W74" s="427">
        <f t="shared" si="1"/>
        <v>0</v>
      </c>
      <c r="X74" s="427">
        <v>0</v>
      </c>
      <c r="Y74" s="427">
        <f t="shared" si="14"/>
        <v>0</v>
      </c>
      <c r="Z74" s="287"/>
      <c r="AA74" s="285"/>
      <c r="AB74" s="264"/>
      <c r="AC74" s="264"/>
    </row>
    <row r="75" spans="1:29">
      <c r="A75" s="426" t="s">
        <v>794</v>
      </c>
      <c r="B75" s="426" t="s">
        <v>858</v>
      </c>
      <c r="C75" s="426" t="s">
        <v>859</v>
      </c>
      <c r="D75" s="426" t="s">
        <v>803</v>
      </c>
      <c r="E75" s="426" t="s">
        <v>804</v>
      </c>
      <c r="F75" s="427">
        <v>60744.03</v>
      </c>
      <c r="G75" s="427"/>
      <c r="H75" s="427">
        <v>55556.38</v>
      </c>
      <c r="I75" s="427"/>
      <c r="J75" s="427">
        <v>55668.11</v>
      </c>
      <c r="K75" s="428"/>
      <c r="L75" s="428"/>
      <c r="M75" s="427">
        <v>56352.78</v>
      </c>
      <c r="N75" s="428"/>
      <c r="O75" s="427"/>
      <c r="P75" s="427">
        <v>71211.89</v>
      </c>
      <c r="Q75" s="428"/>
      <c r="R75" s="427">
        <v>55982</v>
      </c>
      <c r="S75" s="428"/>
      <c r="T75" s="427">
        <v>0</v>
      </c>
      <c r="U75" s="427">
        <v>0</v>
      </c>
      <c r="V75" s="429">
        <v>11886.6</v>
      </c>
      <c r="W75" s="427">
        <f t="shared" si="1"/>
        <v>11886.6</v>
      </c>
      <c r="X75" s="427">
        <v>55982</v>
      </c>
      <c r="Y75" s="427">
        <f t="shared" si="14"/>
        <v>0</v>
      </c>
      <c r="Z75" s="287"/>
      <c r="AA75" s="287"/>
      <c r="AB75" s="264"/>
      <c r="AC75" s="264"/>
    </row>
    <row r="76" spans="1:29">
      <c r="A76" s="426" t="s">
        <v>794</v>
      </c>
      <c r="B76" s="426" t="s">
        <v>858</v>
      </c>
      <c r="C76" s="426" t="s">
        <v>859</v>
      </c>
      <c r="D76" s="426" t="s">
        <v>805</v>
      </c>
      <c r="E76" s="426" t="s">
        <v>806</v>
      </c>
      <c r="F76" s="427">
        <v>0</v>
      </c>
      <c r="G76" s="427"/>
      <c r="H76" s="427">
        <v>1049.04</v>
      </c>
      <c r="I76" s="427"/>
      <c r="J76" s="427">
        <v>122.76</v>
      </c>
      <c r="K76" s="428"/>
      <c r="L76" s="428"/>
      <c r="M76" s="427">
        <v>3313.47</v>
      </c>
      <c r="N76" s="428"/>
      <c r="O76" s="427"/>
      <c r="P76" s="427">
        <v>123</v>
      </c>
      <c r="Q76" s="428"/>
      <c r="R76" s="427">
        <v>2321</v>
      </c>
      <c r="S76" s="428"/>
      <c r="T76" s="427">
        <v>0</v>
      </c>
      <c r="U76" s="427">
        <v>0</v>
      </c>
      <c r="V76" s="429">
        <v>822.59</v>
      </c>
      <c r="W76" s="427">
        <f t="shared" si="1"/>
        <v>822.59</v>
      </c>
      <c r="X76" s="427">
        <v>2321</v>
      </c>
      <c r="Y76" s="427">
        <f t="shared" si="14"/>
        <v>0</v>
      </c>
      <c r="Z76" s="287"/>
      <c r="AA76" s="285"/>
      <c r="AB76" s="264"/>
      <c r="AC76" s="264"/>
    </row>
    <row r="77" spans="1:29">
      <c r="A77" s="426" t="s">
        <v>794</v>
      </c>
      <c r="B77" s="426" t="s">
        <v>858</v>
      </c>
      <c r="C77" s="426" t="s">
        <v>859</v>
      </c>
      <c r="D77" s="426" t="s">
        <v>807</v>
      </c>
      <c r="E77" s="426" t="s">
        <v>808</v>
      </c>
      <c r="F77" s="427">
        <v>933895.22</v>
      </c>
      <c r="G77" s="427"/>
      <c r="H77" s="427">
        <v>994422.47</v>
      </c>
      <c r="I77" s="427"/>
      <c r="J77" s="427">
        <v>971578.85</v>
      </c>
      <c r="K77" s="428"/>
      <c r="L77" s="428"/>
      <c r="M77" s="427">
        <v>1006839.94</v>
      </c>
      <c r="N77" s="428"/>
      <c r="O77" s="427"/>
      <c r="P77" s="427">
        <v>1372851</v>
      </c>
      <c r="Q77" s="428"/>
      <c r="R77" s="429">
        <v>166904</v>
      </c>
      <c r="S77" s="428"/>
      <c r="T77" s="427">
        <v>0</v>
      </c>
      <c r="U77" s="427">
        <v>0</v>
      </c>
      <c r="V77" s="429">
        <v>71564.509999999995</v>
      </c>
      <c r="W77" s="427">
        <f t="shared" si="1"/>
        <v>71564.509999999995</v>
      </c>
      <c r="X77" s="429">
        <v>166904</v>
      </c>
      <c r="Y77" s="427">
        <f t="shared" si="14"/>
        <v>0</v>
      </c>
      <c r="Z77" s="287"/>
      <c r="AA77" s="285"/>
      <c r="AB77" s="264"/>
      <c r="AC77" s="264"/>
    </row>
    <row r="78" spans="1:29">
      <c r="A78" s="426" t="s">
        <v>794</v>
      </c>
      <c r="B78" s="426" t="s">
        <v>858</v>
      </c>
      <c r="C78" s="426" t="s">
        <v>859</v>
      </c>
      <c r="D78" s="431" t="s">
        <v>809</v>
      </c>
      <c r="E78" s="426" t="s">
        <v>810</v>
      </c>
      <c r="F78" s="427"/>
      <c r="G78" s="427"/>
      <c r="H78" s="427"/>
      <c r="I78" s="427"/>
      <c r="J78" s="427"/>
      <c r="K78" s="428"/>
      <c r="L78" s="428"/>
      <c r="M78" s="427">
        <v>0</v>
      </c>
      <c r="N78" s="428"/>
      <c r="O78" s="427"/>
      <c r="P78" s="427"/>
      <c r="Q78" s="428"/>
      <c r="R78" s="429">
        <v>858760</v>
      </c>
      <c r="S78" s="428"/>
      <c r="T78" s="427">
        <v>0</v>
      </c>
      <c r="U78" s="427">
        <v>0</v>
      </c>
      <c r="V78" s="429">
        <v>202507.59</v>
      </c>
      <c r="W78" s="427">
        <f t="shared" si="1"/>
        <v>202507.59</v>
      </c>
      <c r="X78" s="429">
        <v>858760</v>
      </c>
      <c r="Y78" s="427">
        <f t="shared" si="14"/>
        <v>0</v>
      </c>
      <c r="Z78" s="287"/>
      <c r="AA78" s="285"/>
      <c r="AB78" s="264"/>
      <c r="AC78" s="264"/>
    </row>
    <row r="79" spans="1:29">
      <c r="A79" s="426" t="s">
        <v>794</v>
      </c>
      <c r="B79" s="426" t="s">
        <v>858</v>
      </c>
      <c r="C79" s="426" t="s">
        <v>859</v>
      </c>
      <c r="D79" s="426" t="s">
        <v>841</v>
      </c>
      <c r="E79" s="426" t="s">
        <v>842</v>
      </c>
      <c r="F79" s="427">
        <v>32</v>
      </c>
      <c r="G79" s="427"/>
      <c r="H79" s="427">
        <v>0</v>
      </c>
      <c r="I79" s="427"/>
      <c r="J79" s="427">
        <v>12046.53</v>
      </c>
      <c r="K79" s="428"/>
      <c r="L79" s="428"/>
      <c r="M79" s="427">
        <v>0</v>
      </c>
      <c r="N79" s="428"/>
      <c r="O79" s="427"/>
      <c r="P79" s="427">
        <v>0</v>
      </c>
      <c r="Q79" s="428"/>
      <c r="R79" s="427">
        <v>0</v>
      </c>
      <c r="S79" s="428"/>
      <c r="T79" s="427">
        <v>0</v>
      </c>
      <c r="U79" s="427">
        <v>0</v>
      </c>
      <c r="V79" s="427">
        <v>0</v>
      </c>
      <c r="W79" s="427">
        <f t="shared" si="1"/>
        <v>0</v>
      </c>
      <c r="X79" s="427">
        <v>0</v>
      </c>
      <c r="Y79" s="427">
        <f t="shared" si="14"/>
        <v>0</v>
      </c>
      <c r="Z79" s="287"/>
      <c r="AA79" s="285"/>
      <c r="AB79" s="264"/>
      <c r="AC79" s="264"/>
    </row>
    <row r="80" spans="1:29">
      <c r="A80" s="426" t="s">
        <v>794</v>
      </c>
      <c r="B80" s="426" t="s">
        <v>858</v>
      </c>
      <c r="C80" s="426" t="s">
        <v>859</v>
      </c>
      <c r="D80" s="426" t="s">
        <v>843</v>
      </c>
      <c r="E80" s="426" t="s">
        <v>844</v>
      </c>
      <c r="F80" s="427">
        <v>0</v>
      </c>
      <c r="G80" s="427"/>
      <c r="H80" s="427">
        <v>0</v>
      </c>
      <c r="I80" s="427"/>
      <c r="J80" s="427">
        <v>0</v>
      </c>
      <c r="K80" s="428"/>
      <c r="L80" s="428"/>
      <c r="M80" s="427">
        <v>0</v>
      </c>
      <c r="N80" s="428"/>
      <c r="O80" s="427"/>
      <c r="P80" s="427">
        <v>0</v>
      </c>
      <c r="Q80" s="428"/>
      <c r="R80" s="427">
        <v>0</v>
      </c>
      <c r="S80" s="428"/>
      <c r="T80" s="427">
        <v>0</v>
      </c>
      <c r="U80" s="427">
        <v>0</v>
      </c>
      <c r="V80" s="427">
        <v>0</v>
      </c>
      <c r="W80" s="427">
        <f t="shared" si="1"/>
        <v>0</v>
      </c>
      <c r="X80" s="427">
        <v>0</v>
      </c>
      <c r="Y80" s="427">
        <f t="shared" si="14"/>
        <v>0</v>
      </c>
      <c r="Z80" s="287"/>
      <c r="AA80" s="285"/>
      <c r="AB80" s="264"/>
      <c r="AC80" s="264"/>
    </row>
    <row r="81" spans="1:29">
      <c r="A81" s="426" t="s">
        <v>794</v>
      </c>
      <c r="B81" s="426" t="s">
        <v>858</v>
      </c>
      <c r="C81" s="426" t="s">
        <v>859</v>
      </c>
      <c r="D81" s="426" t="s">
        <v>852</v>
      </c>
      <c r="E81" s="426" t="s">
        <v>853</v>
      </c>
      <c r="F81" s="427">
        <v>4577.29</v>
      </c>
      <c r="G81" s="427"/>
      <c r="H81" s="427">
        <v>0</v>
      </c>
      <c r="I81" s="427"/>
      <c r="J81" s="427">
        <v>0</v>
      </c>
      <c r="K81" s="428"/>
      <c r="L81" s="428"/>
      <c r="M81" s="427">
        <v>0</v>
      </c>
      <c r="N81" s="428"/>
      <c r="O81" s="427"/>
      <c r="P81" s="427">
        <v>0</v>
      </c>
      <c r="Q81" s="428"/>
      <c r="R81" s="427">
        <v>0</v>
      </c>
      <c r="S81" s="428"/>
      <c r="T81" s="427">
        <v>0</v>
      </c>
      <c r="U81" s="427">
        <v>0</v>
      </c>
      <c r="V81" s="427">
        <v>0</v>
      </c>
      <c r="W81" s="427">
        <f t="shared" si="1"/>
        <v>0</v>
      </c>
      <c r="X81" s="427">
        <v>0</v>
      </c>
      <c r="Y81" s="427">
        <f t="shared" si="14"/>
        <v>0</v>
      </c>
      <c r="Z81" s="287"/>
      <c r="AA81" s="285"/>
      <c r="AB81" s="264"/>
      <c r="AC81" s="264"/>
    </row>
    <row r="82" spans="1:29">
      <c r="A82" s="426"/>
      <c r="B82" s="426"/>
      <c r="C82" s="426"/>
      <c r="D82" s="426"/>
      <c r="E82" s="426"/>
      <c r="F82" s="427">
        <f>SUM(F72:F81)</f>
        <v>6364064.9199999999</v>
      </c>
      <c r="G82" s="427"/>
      <c r="H82" s="427">
        <f>SUM(H72:H81)</f>
        <v>6069720.7399999993</v>
      </c>
      <c r="I82" s="427"/>
      <c r="J82" s="427">
        <f>SUM(J72:J81)</f>
        <v>5726986.9299999997</v>
      </c>
      <c r="K82" s="428">
        <f>SUM(K72:K81)</f>
        <v>67</v>
      </c>
      <c r="L82" s="428"/>
      <c r="M82" s="427">
        <f>SUM(M72:M81)</f>
        <v>5672767.6199999992</v>
      </c>
      <c r="N82" s="428">
        <f>SUM(N72:N81)</f>
        <v>64</v>
      </c>
      <c r="O82" s="427"/>
      <c r="P82" s="427">
        <f>SUM(P72:P81)</f>
        <v>6355350.8899999997</v>
      </c>
      <c r="Q82" s="428">
        <f>SUM(Q72:Q81)</f>
        <v>67</v>
      </c>
      <c r="R82" s="427">
        <f>SUM(R72:R81)</f>
        <v>6045773</v>
      </c>
      <c r="S82" s="428">
        <f>SUM(S72:S81)</f>
        <v>70</v>
      </c>
      <c r="T82" s="427">
        <f t="shared" ref="T82:Y82" si="15">SUM(T72:T81)</f>
        <v>0</v>
      </c>
      <c r="U82" s="427">
        <f t="shared" si="15"/>
        <v>0</v>
      </c>
      <c r="V82" s="427">
        <f t="shared" si="15"/>
        <v>1279451.83</v>
      </c>
      <c r="W82" s="427">
        <f t="shared" si="15"/>
        <v>1279451.83</v>
      </c>
      <c r="X82" s="427">
        <f>SUM(X72:X81)</f>
        <v>6045773</v>
      </c>
      <c r="Y82" s="427">
        <f t="shared" si="15"/>
        <v>0</v>
      </c>
      <c r="Z82" s="287"/>
      <c r="AA82" s="285"/>
      <c r="AB82" s="264"/>
      <c r="AC82" s="264"/>
    </row>
    <row r="83" spans="1:29">
      <c r="A83" s="426"/>
      <c r="B83" s="426"/>
      <c r="C83" s="426"/>
      <c r="D83" s="426"/>
      <c r="E83" s="426"/>
      <c r="F83" s="427"/>
      <c r="G83" s="427"/>
      <c r="H83" s="427"/>
      <c r="I83" s="427"/>
      <c r="J83" s="427"/>
      <c r="K83" s="428"/>
      <c r="L83" s="428"/>
      <c r="M83" s="427"/>
      <c r="N83" s="428"/>
      <c r="O83" s="427"/>
      <c r="P83" s="427"/>
      <c r="Q83" s="428"/>
      <c r="R83" s="427"/>
      <c r="S83" s="428"/>
      <c r="T83" s="427"/>
      <c r="U83" s="427"/>
      <c r="V83" s="427"/>
      <c r="W83" s="427"/>
      <c r="X83" s="427"/>
      <c r="Y83" s="427"/>
      <c r="Z83" s="287"/>
      <c r="AA83" s="285"/>
      <c r="AB83" s="264"/>
      <c r="AC83" s="264"/>
    </row>
    <row r="84" spans="1:29">
      <c r="A84" s="426" t="s">
        <v>794</v>
      </c>
      <c r="B84" s="426" t="s">
        <v>860</v>
      </c>
      <c r="C84" s="426" t="s">
        <v>861</v>
      </c>
      <c r="D84" s="426" t="s">
        <v>797</v>
      </c>
      <c r="E84" s="426" t="s">
        <v>798</v>
      </c>
      <c r="F84" s="427">
        <v>15162.44</v>
      </c>
      <c r="G84" s="427"/>
      <c r="H84" s="427">
        <v>66366.710000000006</v>
      </c>
      <c r="I84" s="427"/>
      <c r="J84" s="427">
        <v>68459.92</v>
      </c>
      <c r="K84" s="428">
        <v>2</v>
      </c>
      <c r="L84" s="428"/>
      <c r="M84" s="427">
        <v>32436.7</v>
      </c>
      <c r="N84" s="428">
        <v>1</v>
      </c>
      <c r="O84" s="427"/>
      <c r="P84" s="427">
        <v>38500</v>
      </c>
      <c r="Q84" s="428">
        <v>2</v>
      </c>
      <c r="R84" s="427">
        <v>36134</v>
      </c>
      <c r="S84" s="428">
        <v>1</v>
      </c>
      <c r="T84" s="427">
        <v>0</v>
      </c>
      <c r="U84" s="427">
        <v>0</v>
      </c>
      <c r="V84" s="429">
        <v>7938.2</v>
      </c>
      <c r="W84" s="427">
        <f t="shared" ref="W84:W151" si="16">T84+U84+V84</f>
        <v>7938.2</v>
      </c>
      <c r="X84" s="427">
        <v>35469</v>
      </c>
      <c r="Y84" s="427">
        <f t="shared" ref="Y84:Y89" si="17">R84-X84</f>
        <v>665</v>
      </c>
      <c r="Z84" s="287"/>
      <c r="AA84" s="285"/>
      <c r="AB84" s="264"/>
      <c r="AC84" s="264"/>
    </row>
    <row r="85" spans="1:29">
      <c r="A85" s="426" t="s">
        <v>794</v>
      </c>
      <c r="B85" s="426" t="s">
        <v>860</v>
      </c>
      <c r="C85" s="426" t="s">
        <v>861</v>
      </c>
      <c r="D85" s="426" t="s">
        <v>829</v>
      </c>
      <c r="E85" s="426" t="s">
        <v>830</v>
      </c>
      <c r="F85" s="427">
        <v>0</v>
      </c>
      <c r="G85" s="427"/>
      <c r="H85" s="427">
        <v>0</v>
      </c>
      <c r="I85" s="427"/>
      <c r="J85" s="427">
        <v>135</v>
      </c>
      <c r="K85" s="428"/>
      <c r="L85" s="428"/>
      <c r="M85" s="427">
        <v>0</v>
      </c>
      <c r="N85" s="428"/>
      <c r="O85" s="427"/>
      <c r="P85" s="427">
        <v>0</v>
      </c>
      <c r="Q85" s="428"/>
      <c r="R85" s="427">
        <v>0</v>
      </c>
      <c r="S85" s="428"/>
      <c r="T85" s="427">
        <v>0</v>
      </c>
      <c r="U85" s="427">
        <v>0</v>
      </c>
      <c r="V85" s="427">
        <v>0</v>
      </c>
      <c r="W85" s="427">
        <f t="shared" si="16"/>
        <v>0</v>
      </c>
      <c r="X85" s="427">
        <v>0</v>
      </c>
      <c r="Y85" s="427">
        <f t="shared" si="17"/>
        <v>0</v>
      </c>
      <c r="Z85" s="287"/>
      <c r="AA85" s="285"/>
      <c r="AB85" s="264"/>
      <c r="AC85" s="264"/>
    </row>
    <row r="86" spans="1:29">
      <c r="A86" s="426" t="s">
        <v>794</v>
      </c>
      <c r="B86" s="426" t="s">
        <v>860</v>
      </c>
      <c r="C86" s="426" t="s">
        <v>861</v>
      </c>
      <c r="D86" s="426" t="s">
        <v>819</v>
      </c>
      <c r="E86" s="426" t="s">
        <v>820</v>
      </c>
      <c r="F86" s="427">
        <v>36.6</v>
      </c>
      <c r="G86" s="427"/>
      <c r="H86" s="427">
        <v>658.8</v>
      </c>
      <c r="I86" s="427"/>
      <c r="J86" s="427">
        <v>366</v>
      </c>
      <c r="K86" s="428"/>
      <c r="L86" s="428"/>
      <c r="M86" s="427">
        <v>364</v>
      </c>
      <c r="N86" s="428"/>
      <c r="O86" s="427"/>
      <c r="P86" s="427">
        <v>548</v>
      </c>
      <c r="Q86" s="428"/>
      <c r="R86" s="427">
        <v>660</v>
      </c>
      <c r="S86" s="428"/>
      <c r="T86" s="427">
        <v>0</v>
      </c>
      <c r="U86" s="427">
        <v>0</v>
      </c>
      <c r="V86" s="427">
        <v>0</v>
      </c>
      <c r="W86" s="427">
        <f t="shared" si="16"/>
        <v>0</v>
      </c>
      <c r="X86" s="427">
        <v>364</v>
      </c>
      <c r="Y86" s="427">
        <f t="shared" si="17"/>
        <v>296</v>
      </c>
      <c r="Z86" s="287"/>
      <c r="AA86" s="285"/>
      <c r="AB86" s="264"/>
      <c r="AC86" s="264"/>
    </row>
    <row r="87" spans="1:29">
      <c r="A87" s="426" t="s">
        <v>794</v>
      </c>
      <c r="B87" s="426" t="s">
        <v>860</v>
      </c>
      <c r="C87" s="426" t="s">
        <v>861</v>
      </c>
      <c r="D87" s="426" t="s">
        <v>803</v>
      </c>
      <c r="E87" s="426" t="s">
        <v>804</v>
      </c>
      <c r="F87" s="427">
        <v>110.48</v>
      </c>
      <c r="G87" s="427"/>
      <c r="H87" s="427">
        <v>490.69</v>
      </c>
      <c r="I87" s="427"/>
      <c r="J87" s="427">
        <v>495.51</v>
      </c>
      <c r="K87" s="428"/>
      <c r="L87" s="428"/>
      <c r="M87" s="427">
        <v>475.61</v>
      </c>
      <c r="N87" s="428"/>
      <c r="O87" s="427"/>
      <c r="P87" s="427">
        <v>558.25</v>
      </c>
      <c r="Q87" s="428"/>
      <c r="R87" s="427">
        <v>524</v>
      </c>
      <c r="S87" s="428"/>
      <c r="T87" s="427">
        <v>0</v>
      </c>
      <c r="U87" s="427">
        <v>0</v>
      </c>
      <c r="V87" s="429">
        <v>115.11</v>
      </c>
      <c r="W87" s="427">
        <f t="shared" si="16"/>
        <v>115.11</v>
      </c>
      <c r="X87" s="427">
        <v>524</v>
      </c>
      <c r="Y87" s="427">
        <f t="shared" si="17"/>
        <v>0</v>
      </c>
      <c r="Z87" s="287"/>
      <c r="AA87" s="285"/>
      <c r="AB87" s="264"/>
      <c r="AC87" s="264"/>
    </row>
    <row r="88" spans="1:29">
      <c r="A88" s="426" t="s">
        <v>794</v>
      </c>
      <c r="B88" s="426" t="s">
        <v>860</v>
      </c>
      <c r="C88" s="426" t="s">
        <v>861</v>
      </c>
      <c r="D88" s="426" t="s">
        <v>831</v>
      </c>
      <c r="E88" s="426" t="s">
        <v>832</v>
      </c>
      <c r="F88" s="427">
        <v>1440.4</v>
      </c>
      <c r="G88" s="427"/>
      <c r="H88" s="427">
        <v>7565.78</v>
      </c>
      <c r="I88" s="427"/>
      <c r="J88" s="427">
        <v>8046.27</v>
      </c>
      <c r="K88" s="428"/>
      <c r="L88" s="428"/>
      <c r="M88" s="427">
        <v>4216.82</v>
      </c>
      <c r="N88" s="428"/>
      <c r="O88" s="427"/>
      <c r="P88" s="427">
        <v>9847</v>
      </c>
      <c r="Q88" s="428"/>
      <c r="R88" s="427">
        <v>4697</v>
      </c>
      <c r="S88" s="428"/>
      <c r="T88" s="427">
        <v>0</v>
      </c>
      <c r="U88" s="427">
        <v>0</v>
      </c>
      <c r="V88" s="429">
        <v>1031.98</v>
      </c>
      <c r="W88" s="427">
        <f t="shared" si="16"/>
        <v>1031.98</v>
      </c>
      <c r="X88" s="427">
        <v>4697</v>
      </c>
      <c r="Y88" s="427">
        <f t="shared" si="17"/>
        <v>0</v>
      </c>
      <c r="Z88" s="287"/>
      <c r="AA88" s="285"/>
      <c r="AB88" s="264"/>
      <c r="AC88" s="264"/>
    </row>
    <row r="89" spans="1:29">
      <c r="A89" s="426" t="s">
        <v>794</v>
      </c>
      <c r="B89" s="426" t="s">
        <v>860</v>
      </c>
      <c r="C89" s="426" t="s">
        <v>861</v>
      </c>
      <c r="D89" s="426" t="s">
        <v>807</v>
      </c>
      <c r="E89" s="426" t="s">
        <v>808</v>
      </c>
      <c r="F89" s="427">
        <v>7606.75</v>
      </c>
      <c r="G89" s="427"/>
      <c r="H89" s="427">
        <v>33547.919999999998</v>
      </c>
      <c r="I89" s="427"/>
      <c r="J89" s="427">
        <v>30589.35</v>
      </c>
      <c r="K89" s="428"/>
      <c r="L89" s="428"/>
      <c r="M89" s="427">
        <v>16147</v>
      </c>
      <c r="N89" s="428"/>
      <c r="O89" s="427"/>
      <c r="P89" s="427">
        <v>38000</v>
      </c>
      <c r="Q89" s="428"/>
      <c r="R89" s="429">
        <v>18662</v>
      </c>
      <c r="S89" s="428"/>
      <c r="T89" s="427">
        <v>0</v>
      </c>
      <c r="U89" s="427">
        <v>0</v>
      </c>
      <c r="V89" s="429">
        <v>4443.1000000000004</v>
      </c>
      <c r="W89" s="427">
        <f t="shared" si="16"/>
        <v>4443.1000000000004</v>
      </c>
      <c r="X89" s="427">
        <v>18661.02</v>
      </c>
      <c r="Y89" s="427">
        <f t="shared" si="17"/>
        <v>0.97999999999956344</v>
      </c>
      <c r="Z89" s="287"/>
      <c r="AA89" s="285"/>
      <c r="AB89" s="264"/>
      <c r="AC89" s="264"/>
    </row>
    <row r="90" spans="1:29">
      <c r="A90" s="426"/>
      <c r="B90" s="426"/>
      <c r="C90" s="426"/>
      <c r="D90" s="426"/>
      <c r="E90" s="426"/>
      <c r="F90" s="427">
        <f>SUM(F84:F89)</f>
        <v>24356.670000000002</v>
      </c>
      <c r="G90" s="427"/>
      <c r="H90" s="427">
        <f>SUM(H84:H89)</f>
        <v>108629.90000000001</v>
      </c>
      <c r="I90" s="427"/>
      <c r="J90" s="427">
        <f>SUM(J84:J89)</f>
        <v>108092.04999999999</v>
      </c>
      <c r="K90" s="428">
        <f>SUM(K84:K89)</f>
        <v>2</v>
      </c>
      <c r="L90" s="428"/>
      <c r="M90" s="427">
        <f>SUM(M84:M89)</f>
        <v>53640.13</v>
      </c>
      <c r="N90" s="428">
        <f>SUM(N84:N89)</f>
        <v>1</v>
      </c>
      <c r="O90" s="427"/>
      <c r="P90" s="427">
        <f>SUM(P84:P89)</f>
        <v>87453.25</v>
      </c>
      <c r="Q90" s="428">
        <f>SUM(Q84:Q89)</f>
        <v>2</v>
      </c>
      <c r="R90" s="427">
        <f>SUM(R84:R89)</f>
        <v>60677</v>
      </c>
      <c r="S90" s="428">
        <f>SUM(S84:S89)</f>
        <v>1</v>
      </c>
      <c r="T90" s="427">
        <f t="shared" ref="T90:Y90" si="18">SUM(T84:T89)</f>
        <v>0</v>
      </c>
      <c r="U90" s="427">
        <f t="shared" si="18"/>
        <v>0</v>
      </c>
      <c r="V90" s="427">
        <f t="shared" si="18"/>
        <v>13528.39</v>
      </c>
      <c r="W90" s="427">
        <f t="shared" si="18"/>
        <v>13528.39</v>
      </c>
      <c r="X90" s="427">
        <f>SUM(X84:X89)</f>
        <v>59715.020000000004</v>
      </c>
      <c r="Y90" s="427">
        <f t="shared" si="18"/>
        <v>961.97999999999956</v>
      </c>
      <c r="Z90" s="287"/>
      <c r="AA90" s="285"/>
      <c r="AB90" s="264"/>
      <c r="AC90" s="264"/>
    </row>
    <row r="91" spans="1:29">
      <c r="A91" s="426"/>
      <c r="B91" s="426"/>
      <c r="C91" s="426"/>
      <c r="D91" s="426"/>
      <c r="E91" s="426"/>
      <c r="F91" s="427"/>
      <c r="G91" s="427"/>
      <c r="H91" s="427"/>
      <c r="I91" s="427"/>
      <c r="J91" s="427"/>
      <c r="K91" s="428"/>
      <c r="L91" s="428"/>
      <c r="M91" s="427"/>
      <c r="N91" s="428"/>
      <c r="O91" s="427"/>
      <c r="P91" s="427"/>
      <c r="Q91" s="428"/>
      <c r="R91" s="427"/>
      <c r="S91" s="428"/>
      <c r="T91" s="427"/>
      <c r="U91" s="427"/>
      <c r="V91" s="427"/>
      <c r="W91" s="427"/>
      <c r="X91" s="427"/>
      <c r="Y91" s="427"/>
      <c r="Z91" s="287"/>
      <c r="AA91" s="285"/>
      <c r="AB91" s="264"/>
      <c r="AC91" s="264"/>
    </row>
    <row r="92" spans="1:29">
      <c r="A92" s="426" t="s">
        <v>794</v>
      </c>
      <c r="B92" s="426" t="s">
        <v>862</v>
      </c>
      <c r="C92" s="426" t="s">
        <v>863</v>
      </c>
      <c r="D92" s="426" t="s">
        <v>797</v>
      </c>
      <c r="E92" s="426" t="s">
        <v>798</v>
      </c>
      <c r="F92" s="427">
        <v>1653944.26</v>
      </c>
      <c r="G92" s="427"/>
      <c r="H92" s="427">
        <v>1548811.78</v>
      </c>
      <c r="I92" s="427"/>
      <c r="J92" s="427">
        <v>1319808.52</v>
      </c>
      <c r="K92" s="433">
        <v>21.5</v>
      </c>
      <c r="L92" s="433"/>
      <c r="M92" s="427">
        <v>1390327.19</v>
      </c>
      <c r="N92" s="433">
        <v>21.5</v>
      </c>
      <c r="O92" s="427"/>
      <c r="P92" s="427">
        <v>1451607</v>
      </c>
      <c r="Q92" s="433">
        <v>23</v>
      </c>
      <c r="R92" s="429">
        <v>1364386</v>
      </c>
      <c r="S92" s="432">
        <v>21</v>
      </c>
      <c r="T92" s="427">
        <v>0</v>
      </c>
      <c r="U92" s="427">
        <v>0</v>
      </c>
      <c r="V92" s="429">
        <v>271699.71000000002</v>
      </c>
      <c r="W92" s="427">
        <f t="shared" si="16"/>
        <v>271699.71000000002</v>
      </c>
      <c r="X92" s="427">
        <v>1364209</v>
      </c>
      <c r="Y92" s="427">
        <f t="shared" ref="Y92:Y97" si="19">R92-X92</f>
        <v>177</v>
      </c>
      <c r="Z92" s="287"/>
      <c r="AA92" s="285"/>
      <c r="AB92" s="264"/>
      <c r="AC92" s="264"/>
    </row>
    <row r="93" spans="1:29">
      <c r="A93" s="426" t="s">
        <v>794</v>
      </c>
      <c r="B93" s="426" t="s">
        <v>862</v>
      </c>
      <c r="C93" s="426" t="s">
        <v>863</v>
      </c>
      <c r="D93" s="426" t="s">
        <v>819</v>
      </c>
      <c r="E93" s="426" t="s">
        <v>820</v>
      </c>
      <c r="F93" s="427">
        <v>0</v>
      </c>
      <c r="G93" s="427"/>
      <c r="H93" s="427">
        <v>250</v>
      </c>
      <c r="I93" s="427"/>
      <c r="J93" s="427">
        <v>0</v>
      </c>
      <c r="K93" s="433"/>
      <c r="L93" s="433"/>
      <c r="M93" s="427">
        <v>0</v>
      </c>
      <c r="N93" s="428"/>
      <c r="O93" s="427"/>
      <c r="P93" s="427">
        <v>0</v>
      </c>
      <c r="Q93" s="433"/>
      <c r="R93" s="427">
        <v>0</v>
      </c>
      <c r="S93" s="432"/>
      <c r="T93" s="427">
        <v>0</v>
      </c>
      <c r="U93" s="427">
        <v>0</v>
      </c>
      <c r="V93" s="427">
        <v>0</v>
      </c>
      <c r="W93" s="427">
        <f t="shared" si="16"/>
        <v>0</v>
      </c>
      <c r="X93" s="427">
        <v>0</v>
      </c>
      <c r="Y93" s="427">
        <f t="shared" si="19"/>
        <v>0</v>
      </c>
      <c r="Z93" s="287"/>
      <c r="AA93" s="285"/>
      <c r="AB93" s="264"/>
      <c r="AC93" s="264"/>
    </row>
    <row r="94" spans="1:29">
      <c r="A94" s="426" t="s">
        <v>794</v>
      </c>
      <c r="B94" s="426" t="s">
        <v>862</v>
      </c>
      <c r="C94" s="426" t="s">
        <v>863</v>
      </c>
      <c r="D94" s="426" t="s">
        <v>803</v>
      </c>
      <c r="E94" s="426" t="s">
        <v>804</v>
      </c>
      <c r="F94" s="427">
        <v>19357.86</v>
      </c>
      <c r="G94" s="427"/>
      <c r="H94" s="427">
        <v>18036.650000000001</v>
      </c>
      <c r="I94" s="427"/>
      <c r="J94" s="427">
        <v>16374.05</v>
      </c>
      <c r="K94" s="433"/>
      <c r="L94" s="433"/>
      <c r="M94" s="427">
        <v>17316.03</v>
      </c>
      <c r="N94" s="428"/>
      <c r="O94" s="427"/>
      <c r="P94" s="427">
        <v>21048.3</v>
      </c>
      <c r="Q94" s="433"/>
      <c r="R94" s="427">
        <v>17220</v>
      </c>
      <c r="S94" s="432"/>
      <c r="T94" s="427">
        <v>0</v>
      </c>
      <c r="U94" s="427">
        <v>0</v>
      </c>
      <c r="V94" s="429">
        <v>3292.38</v>
      </c>
      <c r="W94" s="427">
        <f t="shared" si="16"/>
        <v>3292.38</v>
      </c>
      <c r="X94" s="427">
        <v>17220</v>
      </c>
      <c r="Y94" s="427">
        <f t="shared" si="19"/>
        <v>0</v>
      </c>
      <c r="Z94" s="287"/>
      <c r="AA94" s="285"/>
      <c r="AB94" s="264"/>
      <c r="AC94" s="264"/>
    </row>
    <row r="95" spans="1:29">
      <c r="A95" s="426" t="s">
        <v>794</v>
      </c>
      <c r="B95" s="426" t="s">
        <v>862</v>
      </c>
      <c r="C95" s="426" t="s">
        <v>863</v>
      </c>
      <c r="D95" s="426" t="s">
        <v>805</v>
      </c>
      <c r="E95" s="426" t="s">
        <v>806</v>
      </c>
      <c r="F95" s="427">
        <v>1499.07</v>
      </c>
      <c r="G95" s="427"/>
      <c r="H95" s="427">
        <v>2864.98</v>
      </c>
      <c r="I95" s="427"/>
      <c r="J95" s="427">
        <v>2019.96</v>
      </c>
      <c r="K95" s="433"/>
      <c r="L95" s="433"/>
      <c r="M95" s="427">
        <v>0</v>
      </c>
      <c r="N95" s="428"/>
      <c r="O95" s="427"/>
      <c r="P95" s="427">
        <v>0</v>
      </c>
      <c r="Q95" s="433"/>
      <c r="R95" s="429">
        <v>2800</v>
      </c>
      <c r="S95" s="432"/>
      <c r="T95" s="427">
        <v>0</v>
      </c>
      <c r="U95" s="427">
        <v>0</v>
      </c>
      <c r="V95" s="429">
        <v>524.52</v>
      </c>
      <c r="W95" s="427">
        <f t="shared" si="16"/>
        <v>524.52</v>
      </c>
      <c r="X95" s="427">
        <v>2800</v>
      </c>
      <c r="Y95" s="427">
        <f t="shared" si="19"/>
        <v>0</v>
      </c>
      <c r="Z95" s="287"/>
      <c r="AA95" s="285"/>
      <c r="AB95" s="264"/>
      <c r="AC95" s="264"/>
    </row>
    <row r="96" spans="1:29">
      <c r="A96" s="426" t="s">
        <v>794</v>
      </c>
      <c r="B96" s="426" t="s">
        <v>862</v>
      </c>
      <c r="C96" s="426" t="s">
        <v>863</v>
      </c>
      <c r="D96" s="426" t="s">
        <v>807</v>
      </c>
      <c r="E96" s="426" t="s">
        <v>808</v>
      </c>
      <c r="F96" s="427">
        <v>252445.27</v>
      </c>
      <c r="G96" s="427"/>
      <c r="H96" s="427">
        <v>243499.48</v>
      </c>
      <c r="I96" s="427"/>
      <c r="J96" s="427">
        <v>184300.03</v>
      </c>
      <c r="K96" s="433"/>
      <c r="L96" s="433"/>
      <c r="M96" s="427">
        <v>186969.86</v>
      </c>
      <c r="N96" s="428"/>
      <c r="O96" s="427"/>
      <c r="P96" s="427">
        <v>256809</v>
      </c>
      <c r="Q96" s="433"/>
      <c r="R96" s="429">
        <v>24687</v>
      </c>
      <c r="S96" s="432"/>
      <c r="T96" s="427">
        <v>0</v>
      </c>
      <c r="U96" s="427">
        <v>0</v>
      </c>
      <c r="V96" s="429">
        <v>9731.43</v>
      </c>
      <c r="W96" s="427">
        <f t="shared" si="16"/>
        <v>9731.43</v>
      </c>
      <c r="X96" s="429">
        <v>24687</v>
      </c>
      <c r="Y96" s="427">
        <f t="shared" si="19"/>
        <v>0</v>
      </c>
      <c r="Z96" s="287"/>
      <c r="AA96" s="285"/>
      <c r="AB96" s="264"/>
      <c r="AC96" s="264"/>
    </row>
    <row r="97" spans="1:29">
      <c r="A97" s="426" t="s">
        <v>794</v>
      </c>
      <c r="B97" s="426" t="s">
        <v>862</v>
      </c>
      <c r="C97" s="426" t="s">
        <v>863</v>
      </c>
      <c r="D97" s="431" t="s">
        <v>809</v>
      </c>
      <c r="E97" s="426" t="s">
        <v>810</v>
      </c>
      <c r="F97" s="427">
        <v>252445.27</v>
      </c>
      <c r="G97" s="427"/>
      <c r="H97" s="427">
        <v>243499.48</v>
      </c>
      <c r="I97" s="427"/>
      <c r="J97" s="427">
        <v>184300.03</v>
      </c>
      <c r="K97" s="433"/>
      <c r="L97" s="433"/>
      <c r="M97" s="427">
        <v>0</v>
      </c>
      <c r="N97" s="428"/>
      <c r="O97" s="427"/>
      <c r="P97" s="427">
        <v>256809</v>
      </c>
      <c r="Q97" s="433"/>
      <c r="R97" s="429">
        <v>130914</v>
      </c>
      <c r="S97" s="432"/>
      <c r="T97" s="427">
        <v>0</v>
      </c>
      <c r="U97" s="427">
        <v>0</v>
      </c>
      <c r="V97" s="429">
        <v>32889.449999999997</v>
      </c>
      <c r="W97" s="427">
        <f t="shared" si="16"/>
        <v>32889.449999999997</v>
      </c>
      <c r="X97" s="429">
        <v>130914</v>
      </c>
      <c r="Y97" s="427">
        <f t="shared" si="19"/>
        <v>0</v>
      </c>
      <c r="Z97" s="287"/>
      <c r="AA97" s="285"/>
      <c r="AB97" s="264"/>
      <c r="AC97" s="264"/>
    </row>
    <row r="98" spans="1:29">
      <c r="A98" s="426"/>
      <c r="B98" s="426"/>
      <c r="C98" s="426"/>
      <c r="D98" s="426"/>
      <c r="E98" s="426"/>
      <c r="F98" s="427">
        <f>SUM(F92:F97)</f>
        <v>2179691.73</v>
      </c>
      <c r="G98" s="427"/>
      <c r="H98" s="427">
        <f>SUM(H92:H97)</f>
        <v>2056962.3699999999</v>
      </c>
      <c r="I98" s="427"/>
      <c r="J98" s="427">
        <f>SUM(J92:J97)</f>
        <v>1706802.59</v>
      </c>
      <c r="K98" s="433">
        <f>SUM(K92:K97)</f>
        <v>21.5</v>
      </c>
      <c r="L98" s="433"/>
      <c r="M98" s="427">
        <f>SUM(M92:M97)</f>
        <v>1594613.08</v>
      </c>
      <c r="N98" s="433">
        <f>SUM(N92:N97)</f>
        <v>21.5</v>
      </c>
      <c r="O98" s="427"/>
      <c r="P98" s="427">
        <f>SUM(P92:P97)</f>
        <v>1986273.3</v>
      </c>
      <c r="Q98" s="433">
        <f>SUM(Q92:Q97)</f>
        <v>23</v>
      </c>
      <c r="R98" s="427">
        <f>SUM(R92:R97)</f>
        <v>1540007</v>
      </c>
      <c r="S98" s="432">
        <f>SUM(S92:S97)</f>
        <v>21</v>
      </c>
      <c r="T98" s="427">
        <f t="shared" ref="T98:Y98" si="20">SUM(T92:T97)</f>
        <v>0</v>
      </c>
      <c r="U98" s="427">
        <f t="shared" si="20"/>
        <v>0</v>
      </c>
      <c r="V98" s="427">
        <f t="shared" si="20"/>
        <v>318137.49000000005</v>
      </c>
      <c r="W98" s="427">
        <f t="shared" si="20"/>
        <v>318137.49000000005</v>
      </c>
      <c r="X98" s="427">
        <f>SUM(X92:X97)</f>
        <v>1539830</v>
      </c>
      <c r="Y98" s="427">
        <f t="shared" si="20"/>
        <v>177</v>
      </c>
      <c r="Z98" s="287"/>
      <c r="AA98" s="285"/>
      <c r="AB98" s="264"/>
      <c r="AC98" s="264"/>
    </row>
    <row r="99" spans="1:29">
      <c r="A99" s="426"/>
      <c r="B99" s="426"/>
      <c r="C99" s="426"/>
      <c r="D99" s="426"/>
      <c r="E99" s="426"/>
      <c r="F99" s="427"/>
      <c r="G99" s="427"/>
      <c r="H99" s="427"/>
      <c r="I99" s="427"/>
      <c r="J99" s="427"/>
      <c r="K99" s="428"/>
      <c r="L99" s="428"/>
      <c r="M99" s="427"/>
      <c r="N99" s="428"/>
      <c r="O99" s="427"/>
      <c r="P99" s="427"/>
      <c r="Q99" s="428"/>
      <c r="R99" s="427"/>
      <c r="S99" s="428"/>
      <c r="T99" s="427"/>
      <c r="U99" s="427"/>
      <c r="V99" s="427"/>
      <c r="W99" s="427"/>
      <c r="X99" s="427"/>
      <c r="Y99" s="427"/>
      <c r="Z99" s="287"/>
      <c r="AA99" s="285"/>
      <c r="AB99" s="264"/>
      <c r="AC99" s="264"/>
    </row>
    <row r="100" spans="1:29">
      <c r="A100" s="426" t="s">
        <v>794</v>
      </c>
      <c r="B100" s="426" t="s">
        <v>864</v>
      </c>
      <c r="C100" s="426" t="s">
        <v>865</v>
      </c>
      <c r="D100" s="426" t="s">
        <v>797</v>
      </c>
      <c r="E100" s="426" t="s">
        <v>798</v>
      </c>
      <c r="F100" s="427">
        <v>2537280.39</v>
      </c>
      <c r="G100" s="427"/>
      <c r="H100" s="427">
        <v>2387352.86</v>
      </c>
      <c r="I100" s="427"/>
      <c r="J100" s="427">
        <v>2665894.9500000002</v>
      </c>
      <c r="K100" s="432">
        <v>44</v>
      </c>
      <c r="L100" s="432"/>
      <c r="M100" s="427">
        <v>2695828.92</v>
      </c>
      <c r="N100" s="434">
        <v>44.6</v>
      </c>
      <c r="O100" s="427"/>
      <c r="P100" s="427">
        <v>2937723</v>
      </c>
      <c r="Q100" s="432">
        <v>45</v>
      </c>
      <c r="R100" s="427">
        <v>2832782</v>
      </c>
      <c r="S100" s="434">
        <v>43.6</v>
      </c>
      <c r="T100" s="427">
        <v>0</v>
      </c>
      <c r="U100" s="427">
        <v>0</v>
      </c>
      <c r="V100" s="429">
        <v>570349.09</v>
      </c>
      <c r="W100" s="427">
        <f t="shared" si="16"/>
        <v>570349.09</v>
      </c>
      <c r="X100" s="427">
        <v>2831953</v>
      </c>
      <c r="Y100" s="427">
        <f t="shared" ref="Y100:Y107" si="21">R100-X100</f>
        <v>829</v>
      </c>
      <c r="Z100" s="287"/>
      <c r="AA100" s="285"/>
      <c r="AB100" s="264"/>
      <c r="AC100" s="264"/>
    </row>
    <row r="101" spans="1:29">
      <c r="A101" s="426" t="s">
        <v>794</v>
      </c>
      <c r="B101" s="426" t="s">
        <v>864</v>
      </c>
      <c r="C101" s="426" t="s">
        <v>865</v>
      </c>
      <c r="D101" s="426" t="s">
        <v>803</v>
      </c>
      <c r="E101" s="426" t="s">
        <v>804</v>
      </c>
      <c r="F101" s="427">
        <v>35002.01</v>
      </c>
      <c r="G101" s="427"/>
      <c r="H101" s="427">
        <v>30474.73</v>
      </c>
      <c r="I101" s="427"/>
      <c r="J101" s="427">
        <v>34313.25</v>
      </c>
      <c r="K101" s="432"/>
      <c r="L101" s="432"/>
      <c r="M101" s="427">
        <v>36242.15</v>
      </c>
      <c r="N101" s="434"/>
      <c r="O101" s="427"/>
      <c r="P101" s="427">
        <v>42596.98</v>
      </c>
      <c r="Q101" s="432"/>
      <c r="R101" s="427">
        <v>37705</v>
      </c>
      <c r="S101" s="434"/>
      <c r="T101" s="427">
        <v>0</v>
      </c>
      <c r="U101" s="427">
        <v>0</v>
      </c>
      <c r="V101" s="429">
        <v>7434.12</v>
      </c>
      <c r="W101" s="427">
        <f t="shared" si="16"/>
        <v>7434.12</v>
      </c>
      <c r="X101" s="427">
        <v>37705</v>
      </c>
      <c r="Y101" s="427">
        <f t="shared" si="21"/>
        <v>0</v>
      </c>
      <c r="Z101" s="287"/>
      <c r="AA101" s="285"/>
      <c r="AB101" s="264"/>
      <c r="AC101" s="264"/>
    </row>
    <row r="102" spans="1:29">
      <c r="A102" s="426" t="s">
        <v>794</v>
      </c>
      <c r="B102" s="426" t="s">
        <v>864</v>
      </c>
      <c r="C102" s="426" t="s">
        <v>865</v>
      </c>
      <c r="D102" s="426" t="s">
        <v>805</v>
      </c>
      <c r="E102" s="426" t="s">
        <v>806</v>
      </c>
      <c r="F102" s="427">
        <v>659.37</v>
      </c>
      <c r="G102" s="427"/>
      <c r="H102" s="427">
        <v>6842.2</v>
      </c>
      <c r="I102" s="427"/>
      <c r="J102" s="427">
        <v>345.96</v>
      </c>
      <c r="K102" s="432"/>
      <c r="L102" s="432"/>
      <c r="M102" s="427">
        <v>0</v>
      </c>
      <c r="N102" s="434"/>
      <c r="O102" s="427"/>
      <c r="P102" s="427">
        <v>0</v>
      </c>
      <c r="Q102" s="432"/>
      <c r="R102" s="427">
        <v>0</v>
      </c>
      <c r="S102" s="434"/>
      <c r="T102" s="427">
        <v>0</v>
      </c>
      <c r="U102" s="427">
        <v>0</v>
      </c>
      <c r="V102" s="427">
        <v>0</v>
      </c>
      <c r="W102" s="427">
        <f t="shared" si="16"/>
        <v>0</v>
      </c>
      <c r="X102" s="427">
        <v>0</v>
      </c>
      <c r="Y102" s="427">
        <f t="shared" si="21"/>
        <v>0</v>
      </c>
      <c r="Z102" s="287"/>
      <c r="AA102" s="285"/>
      <c r="AB102" s="264"/>
      <c r="AC102" s="264"/>
    </row>
    <row r="103" spans="1:29">
      <c r="A103" s="426" t="s">
        <v>794</v>
      </c>
      <c r="B103" s="426" t="s">
        <v>864</v>
      </c>
      <c r="C103" s="426" t="s">
        <v>865</v>
      </c>
      <c r="D103" s="426" t="s">
        <v>807</v>
      </c>
      <c r="E103" s="426" t="s">
        <v>808</v>
      </c>
      <c r="F103" s="427">
        <v>445713.91</v>
      </c>
      <c r="G103" s="427"/>
      <c r="H103" s="427">
        <v>449953.45</v>
      </c>
      <c r="I103" s="427"/>
      <c r="J103" s="427">
        <v>466956.77</v>
      </c>
      <c r="K103" s="432"/>
      <c r="L103" s="432"/>
      <c r="M103" s="427">
        <v>527169.91</v>
      </c>
      <c r="N103" s="434"/>
      <c r="O103" s="427"/>
      <c r="P103" s="427">
        <v>637287</v>
      </c>
      <c r="Q103" s="432"/>
      <c r="R103" s="429">
        <v>64575</v>
      </c>
      <c r="S103" s="434"/>
      <c r="T103" s="427">
        <v>0</v>
      </c>
      <c r="U103" s="427">
        <v>0</v>
      </c>
      <c r="V103" s="429">
        <v>33972.080000000002</v>
      </c>
      <c r="W103" s="427">
        <f t="shared" si="16"/>
        <v>33972.080000000002</v>
      </c>
      <c r="X103" s="429">
        <v>64575</v>
      </c>
      <c r="Y103" s="427">
        <f t="shared" si="21"/>
        <v>0</v>
      </c>
      <c r="Z103" s="287"/>
      <c r="AA103" s="285"/>
      <c r="AB103" s="264"/>
      <c r="AC103" s="264"/>
    </row>
    <row r="104" spans="1:29">
      <c r="A104" s="426" t="s">
        <v>794</v>
      </c>
      <c r="B104" s="426" t="s">
        <v>864</v>
      </c>
      <c r="C104" s="426" t="s">
        <v>865</v>
      </c>
      <c r="D104" s="431" t="s">
        <v>809</v>
      </c>
      <c r="E104" s="426" t="s">
        <v>810</v>
      </c>
      <c r="F104" s="427"/>
      <c r="G104" s="427"/>
      <c r="H104" s="427"/>
      <c r="I104" s="427"/>
      <c r="J104" s="427"/>
      <c r="K104" s="432"/>
      <c r="L104" s="432"/>
      <c r="M104" s="427">
        <v>0</v>
      </c>
      <c r="N104" s="434"/>
      <c r="O104" s="427"/>
      <c r="P104" s="427"/>
      <c r="Q104" s="432"/>
      <c r="R104" s="429">
        <v>426352</v>
      </c>
      <c r="S104" s="434"/>
      <c r="T104" s="427">
        <v>0</v>
      </c>
      <c r="U104" s="427">
        <v>0</v>
      </c>
      <c r="V104" s="429">
        <v>97250.69</v>
      </c>
      <c r="W104" s="427">
        <f t="shared" si="16"/>
        <v>97250.69</v>
      </c>
      <c r="X104" s="429">
        <v>426352</v>
      </c>
      <c r="Y104" s="427">
        <f t="shared" si="21"/>
        <v>0</v>
      </c>
      <c r="Z104" s="287"/>
      <c r="AA104" s="285"/>
      <c r="AB104" s="264"/>
      <c r="AC104" s="264"/>
    </row>
    <row r="105" spans="1:29">
      <c r="A105" s="426" t="s">
        <v>794</v>
      </c>
      <c r="B105" s="426" t="s">
        <v>864</v>
      </c>
      <c r="C105" s="426" t="s">
        <v>865</v>
      </c>
      <c r="D105" s="426" t="s">
        <v>866</v>
      </c>
      <c r="E105" s="426" t="s">
        <v>867</v>
      </c>
      <c r="F105" s="427">
        <v>66685.52</v>
      </c>
      <c r="G105" s="427"/>
      <c r="H105" s="427">
        <v>42420.66</v>
      </c>
      <c r="I105" s="427"/>
      <c r="J105" s="427">
        <v>40683.589999999997</v>
      </c>
      <c r="K105" s="432"/>
      <c r="L105" s="432"/>
      <c r="M105" s="427">
        <v>0</v>
      </c>
      <c r="N105" s="434"/>
      <c r="O105" s="427"/>
      <c r="P105" s="427">
        <v>0</v>
      </c>
      <c r="Q105" s="432"/>
      <c r="R105" s="427">
        <v>0</v>
      </c>
      <c r="S105" s="434"/>
      <c r="T105" s="427">
        <v>0</v>
      </c>
      <c r="U105" s="427">
        <v>0</v>
      </c>
      <c r="V105" s="427">
        <v>0</v>
      </c>
      <c r="W105" s="427">
        <f t="shared" si="16"/>
        <v>0</v>
      </c>
      <c r="X105" s="427">
        <v>0</v>
      </c>
      <c r="Y105" s="427">
        <f t="shared" si="21"/>
        <v>0</v>
      </c>
      <c r="Z105" s="287"/>
      <c r="AA105" s="285"/>
      <c r="AB105" s="264"/>
      <c r="AC105" s="264"/>
    </row>
    <row r="106" spans="1:29">
      <c r="A106" s="426" t="s">
        <v>794</v>
      </c>
      <c r="B106" s="426" t="s">
        <v>864</v>
      </c>
      <c r="C106" s="426" t="s">
        <v>865</v>
      </c>
      <c r="D106" s="426" t="s">
        <v>868</v>
      </c>
      <c r="E106" s="426" t="s">
        <v>869</v>
      </c>
      <c r="F106" s="427">
        <v>4453.4799999999996</v>
      </c>
      <c r="G106" s="427"/>
      <c r="H106" s="427">
        <v>3901.58</v>
      </c>
      <c r="I106" s="427"/>
      <c r="J106" s="427">
        <v>2706.06</v>
      </c>
      <c r="K106" s="432"/>
      <c r="L106" s="432"/>
      <c r="M106" s="427">
        <v>0</v>
      </c>
      <c r="N106" s="434"/>
      <c r="O106" s="427"/>
      <c r="P106" s="427">
        <v>3910</v>
      </c>
      <c r="Q106" s="432"/>
      <c r="R106" s="427">
        <v>2706</v>
      </c>
      <c r="S106" s="434"/>
      <c r="T106" s="427">
        <v>0</v>
      </c>
      <c r="U106" s="427">
        <v>0</v>
      </c>
      <c r="V106" s="427">
        <v>0</v>
      </c>
      <c r="W106" s="427">
        <f t="shared" si="16"/>
        <v>0</v>
      </c>
      <c r="X106" s="427">
        <v>2706</v>
      </c>
      <c r="Y106" s="427">
        <f t="shared" si="21"/>
        <v>0</v>
      </c>
      <c r="Z106" s="287"/>
      <c r="AA106" s="285"/>
      <c r="AB106" s="264"/>
      <c r="AC106" s="264"/>
    </row>
    <row r="107" spans="1:29">
      <c r="A107" s="426" t="s">
        <v>794</v>
      </c>
      <c r="B107" s="426" t="s">
        <v>864</v>
      </c>
      <c r="C107" s="426" t="s">
        <v>865</v>
      </c>
      <c r="D107" s="426" t="s">
        <v>870</v>
      </c>
      <c r="E107" s="426" t="s">
        <v>871</v>
      </c>
      <c r="F107" s="427">
        <v>9477.48</v>
      </c>
      <c r="G107" s="427"/>
      <c r="H107" s="427">
        <v>1028.3499999999999</v>
      </c>
      <c r="I107" s="427"/>
      <c r="J107" s="427">
        <v>1302.05</v>
      </c>
      <c r="K107" s="432"/>
      <c r="L107" s="432"/>
      <c r="M107" s="427">
        <v>15310</v>
      </c>
      <c r="N107" s="434"/>
      <c r="O107" s="427"/>
      <c r="P107" s="427">
        <v>1200</v>
      </c>
      <c r="Q107" s="432"/>
      <c r="R107" s="427">
        <v>1302</v>
      </c>
      <c r="S107" s="434"/>
      <c r="T107" s="427">
        <v>0</v>
      </c>
      <c r="U107" s="427">
        <v>0</v>
      </c>
      <c r="V107" s="427">
        <v>0</v>
      </c>
      <c r="W107" s="427">
        <f t="shared" si="16"/>
        <v>0</v>
      </c>
      <c r="X107" s="427">
        <v>1302</v>
      </c>
      <c r="Y107" s="427">
        <f t="shared" si="21"/>
        <v>0</v>
      </c>
      <c r="Z107" s="287"/>
      <c r="AA107" s="285"/>
      <c r="AB107" s="264"/>
      <c r="AC107" s="264"/>
    </row>
    <row r="108" spans="1:29">
      <c r="A108" s="426"/>
      <c r="B108" s="426"/>
      <c r="C108" s="426"/>
      <c r="D108" s="426"/>
      <c r="E108" s="426"/>
      <c r="F108" s="427">
        <f>SUM(F100:F107)</f>
        <v>3099272.16</v>
      </c>
      <c r="G108" s="427"/>
      <c r="H108" s="427">
        <f>SUM(H100:H107)</f>
        <v>2921973.8300000005</v>
      </c>
      <c r="I108" s="427"/>
      <c r="J108" s="427">
        <f>SUM(J100:J107)</f>
        <v>3212202.63</v>
      </c>
      <c r="K108" s="432">
        <f>SUM(K100:K107)</f>
        <v>44</v>
      </c>
      <c r="L108" s="432"/>
      <c r="M108" s="427">
        <f>SUM(M100:M107)</f>
        <v>3274550.98</v>
      </c>
      <c r="N108" s="434">
        <f>SUM(N100:N107)</f>
        <v>44.6</v>
      </c>
      <c r="O108" s="427"/>
      <c r="P108" s="427">
        <f>SUM(P100:P107)</f>
        <v>3622716.98</v>
      </c>
      <c r="Q108" s="432">
        <f>SUM(Q100:Q107)</f>
        <v>45</v>
      </c>
      <c r="R108" s="427">
        <f>SUM(R100:R107)</f>
        <v>3365422</v>
      </c>
      <c r="S108" s="434">
        <f>SUM(S100:S107)</f>
        <v>43.6</v>
      </c>
      <c r="T108" s="427">
        <f t="shared" ref="T108:Y108" si="22">SUM(T100:T107)</f>
        <v>0</v>
      </c>
      <c r="U108" s="427">
        <f t="shared" si="22"/>
        <v>0</v>
      </c>
      <c r="V108" s="427">
        <f t="shared" si="22"/>
        <v>709005.98</v>
      </c>
      <c r="W108" s="427">
        <f t="shared" si="22"/>
        <v>709005.98</v>
      </c>
      <c r="X108" s="427">
        <f>SUM(X100:X107)</f>
        <v>3364593</v>
      </c>
      <c r="Y108" s="427">
        <f t="shared" si="22"/>
        <v>829</v>
      </c>
      <c r="Z108" s="287"/>
      <c r="AA108" s="285"/>
      <c r="AB108" s="264"/>
      <c r="AC108" s="264"/>
    </row>
    <row r="109" spans="1:29">
      <c r="A109" s="426"/>
      <c r="B109" s="426"/>
      <c r="C109" s="426"/>
      <c r="D109" s="426"/>
      <c r="E109" s="426"/>
      <c r="F109" s="427"/>
      <c r="G109" s="427"/>
      <c r="H109" s="427"/>
      <c r="I109" s="427"/>
      <c r="J109" s="427"/>
      <c r="K109" s="428"/>
      <c r="L109" s="428"/>
      <c r="M109" s="427"/>
      <c r="N109" s="428"/>
      <c r="O109" s="427"/>
      <c r="P109" s="427"/>
      <c r="Q109" s="428"/>
      <c r="R109" s="427"/>
      <c r="S109" s="428"/>
      <c r="T109" s="427"/>
      <c r="U109" s="427"/>
      <c r="V109" s="427"/>
      <c r="W109" s="427"/>
      <c r="X109" s="427"/>
      <c r="Y109" s="427"/>
      <c r="Z109" s="287"/>
      <c r="AA109" s="285"/>
      <c r="AB109" s="264"/>
      <c r="AC109" s="264"/>
    </row>
    <row r="110" spans="1:29">
      <c r="A110" s="426" t="s">
        <v>794</v>
      </c>
      <c r="B110" s="426" t="s">
        <v>872</v>
      </c>
      <c r="C110" s="426" t="s">
        <v>873</v>
      </c>
      <c r="D110" s="426" t="s">
        <v>797</v>
      </c>
      <c r="E110" s="426" t="s">
        <v>798</v>
      </c>
      <c r="F110" s="427">
        <v>2684215.87</v>
      </c>
      <c r="G110" s="427"/>
      <c r="H110" s="427">
        <v>2504504.81</v>
      </c>
      <c r="I110" s="427"/>
      <c r="J110" s="427">
        <v>2562098.5299999998</v>
      </c>
      <c r="K110" s="428">
        <v>42</v>
      </c>
      <c r="L110" s="428"/>
      <c r="M110" s="427">
        <v>2596383.81</v>
      </c>
      <c r="N110" s="428">
        <v>44</v>
      </c>
      <c r="O110" s="427"/>
      <c r="P110" s="427">
        <v>3002025</v>
      </c>
      <c r="Q110" s="428">
        <v>42</v>
      </c>
      <c r="R110" s="427">
        <v>2815773</v>
      </c>
      <c r="S110" s="428">
        <v>46</v>
      </c>
      <c r="T110" s="427">
        <v>0</v>
      </c>
      <c r="U110" s="427">
        <v>0</v>
      </c>
      <c r="V110" s="429">
        <v>551188.37</v>
      </c>
      <c r="W110" s="427">
        <f t="shared" si="16"/>
        <v>551188.37</v>
      </c>
      <c r="X110" s="427">
        <v>2815773</v>
      </c>
      <c r="Y110" s="427">
        <f t="shared" ref="Y110:Y121" si="23">R110-X110</f>
        <v>0</v>
      </c>
      <c r="Z110" s="287"/>
      <c r="AA110" s="285"/>
      <c r="AB110" s="264"/>
      <c r="AC110" s="264"/>
    </row>
    <row r="111" spans="1:29">
      <c r="A111" s="426" t="s">
        <v>794</v>
      </c>
      <c r="B111" s="426" t="s">
        <v>872</v>
      </c>
      <c r="C111" s="426" t="s">
        <v>873</v>
      </c>
      <c r="D111" s="426" t="s">
        <v>819</v>
      </c>
      <c r="E111" s="426" t="s">
        <v>820</v>
      </c>
      <c r="F111" s="427">
        <v>900</v>
      </c>
      <c r="G111" s="427"/>
      <c r="H111" s="427">
        <v>725</v>
      </c>
      <c r="I111" s="427"/>
      <c r="J111" s="427">
        <v>250</v>
      </c>
      <c r="K111" s="428"/>
      <c r="L111" s="428"/>
      <c r="M111" s="427">
        <v>250</v>
      </c>
      <c r="N111" s="428"/>
      <c r="O111" s="427"/>
      <c r="P111" s="427">
        <v>0</v>
      </c>
      <c r="Q111" s="428"/>
      <c r="R111" s="427">
        <v>500</v>
      </c>
      <c r="S111" s="428"/>
      <c r="T111" s="427">
        <v>0</v>
      </c>
      <c r="U111" s="427">
        <v>0</v>
      </c>
      <c r="V111" s="427">
        <v>0</v>
      </c>
      <c r="W111" s="427">
        <f t="shared" si="16"/>
        <v>0</v>
      </c>
      <c r="X111" s="427">
        <v>500</v>
      </c>
      <c r="Y111" s="427">
        <f t="shared" si="23"/>
        <v>0</v>
      </c>
      <c r="Z111" s="287"/>
      <c r="AA111" s="285"/>
      <c r="AB111" s="264"/>
      <c r="AC111" s="264"/>
    </row>
    <row r="112" spans="1:29">
      <c r="A112" s="426" t="s">
        <v>794</v>
      </c>
      <c r="B112" s="426" t="s">
        <v>872</v>
      </c>
      <c r="C112" s="426" t="s">
        <v>873</v>
      </c>
      <c r="D112" s="426" t="s">
        <v>803</v>
      </c>
      <c r="E112" s="426" t="s">
        <v>804</v>
      </c>
      <c r="F112" s="427">
        <v>39797</v>
      </c>
      <c r="G112" s="427"/>
      <c r="H112" s="427">
        <v>33232.85</v>
      </c>
      <c r="I112" s="427"/>
      <c r="J112" s="427">
        <v>33788.71</v>
      </c>
      <c r="K112" s="428"/>
      <c r="L112" s="428"/>
      <c r="M112" s="427">
        <v>34466.120000000003</v>
      </c>
      <c r="N112" s="428"/>
      <c r="O112" s="427"/>
      <c r="P112" s="427">
        <v>43529.36</v>
      </c>
      <c r="Q112" s="428"/>
      <c r="R112" s="427">
        <v>35090</v>
      </c>
      <c r="S112" s="428"/>
      <c r="T112" s="427">
        <v>0</v>
      </c>
      <c r="U112" s="427">
        <v>0</v>
      </c>
      <c r="V112" s="429">
        <v>7316.41</v>
      </c>
      <c r="W112" s="427">
        <f t="shared" si="16"/>
        <v>7316.41</v>
      </c>
      <c r="X112" s="427">
        <v>35090</v>
      </c>
      <c r="Y112" s="427">
        <f t="shared" si="23"/>
        <v>0</v>
      </c>
      <c r="Z112" s="287"/>
      <c r="AA112" s="285"/>
      <c r="AB112" s="264"/>
      <c r="AC112" s="264"/>
    </row>
    <row r="113" spans="1:29">
      <c r="A113" s="426" t="s">
        <v>794</v>
      </c>
      <c r="B113" s="426" t="s">
        <v>872</v>
      </c>
      <c r="C113" s="426" t="s">
        <v>873</v>
      </c>
      <c r="D113" s="426" t="s">
        <v>805</v>
      </c>
      <c r="E113" s="426" t="s">
        <v>806</v>
      </c>
      <c r="F113" s="427">
        <v>1903.4</v>
      </c>
      <c r="G113" s="427"/>
      <c r="H113" s="427">
        <v>10034.08</v>
      </c>
      <c r="I113" s="427"/>
      <c r="J113" s="427">
        <v>0</v>
      </c>
      <c r="K113" s="428"/>
      <c r="L113" s="428"/>
      <c r="M113" s="427">
        <v>1472.5</v>
      </c>
      <c r="N113" s="428"/>
      <c r="O113" s="427"/>
      <c r="P113" s="427">
        <v>0</v>
      </c>
      <c r="Q113" s="428"/>
      <c r="R113" s="427">
        <v>0</v>
      </c>
      <c r="S113" s="428"/>
      <c r="T113" s="427">
        <v>0</v>
      </c>
      <c r="U113" s="427">
        <v>0</v>
      </c>
      <c r="V113" s="427">
        <v>0</v>
      </c>
      <c r="W113" s="427">
        <f t="shared" si="16"/>
        <v>0</v>
      </c>
      <c r="X113" s="427">
        <v>0</v>
      </c>
      <c r="Y113" s="427">
        <f t="shared" si="23"/>
        <v>0</v>
      </c>
      <c r="Z113" s="287"/>
      <c r="AA113" s="285"/>
      <c r="AB113" s="264"/>
      <c r="AC113" s="264"/>
    </row>
    <row r="114" spans="1:29">
      <c r="A114" s="426" t="s">
        <v>794</v>
      </c>
      <c r="B114" s="426" t="s">
        <v>872</v>
      </c>
      <c r="C114" s="426" t="s">
        <v>873</v>
      </c>
      <c r="D114" s="426" t="s">
        <v>807</v>
      </c>
      <c r="E114" s="426" t="s">
        <v>808</v>
      </c>
      <c r="F114" s="427">
        <v>446885.96</v>
      </c>
      <c r="G114" s="427"/>
      <c r="H114" s="427">
        <v>422447.66</v>
      </c>
      <c r="I114" s="427"/>
      <c r="J114" s="427">
        <v>485472.81</v>
      </c>
      <c r="K114" s="428"/>
      <c r="L114" s="428"/>
      <c r="M114" s="427">
        <v>602390.96</v>
      </c>
      <c r="N114" s="428"/>
      <c r="O114" s="427"/>
      <c r="P114" s="427">
        <v>709930</v>
      </c>
      <c r="Q114" s="428"/>
      <c r="R114" s="429">
        <v>125182</v>
      </c>
      <c r="S114" s="428"/>
      <c r="T114" s="427">
        <v>0</v>
      </c>
      <c r="U114" s="427">
        <v>0</v>
      </c>
      <c r="V114" s="429">
        <v>44832.6</v>
      </c>
      <c r="W114" s="427">
        <f t="shared" si="16"/>
        <v>44832.6</v>
      </c>
      <c r="X114" s="429">
        <v>125182</v>
      </c>
      <c r="Y114" s="427">
        <f t="shared" si="23"/>
        <v>0</v>
      </c>
      <c r="Z114" s="287"/>
      <c r="AA114" s="285"/>
      <c r="AB114" s="264"/>
      <c r="AC114" s="264"/>
    </row>
    <row r="115" spans="1:29">
      <c r="A115" s="426" t="s">
        <v>794</v>
      </c>
      <c r="B115" s="426" t="s">
        <v>872</v>
      </c>
      <c r="C115" s="426" t="s">
        <v>873</v>
      </c>
      <c r="D115" s="431" t="s">
        <v>809</v>
      </c>
      <c r="E115" s="426" t="s">
        <v>810</v>
      </c>
      <c r="F115" s="427"/>
      <c r="G115" s="427"/>
      <c r="H115" s="427"/>
      <c r="I115" s="427"/>
      <c r="J115" s="427"/>
      <c r="K115" s="428"/>
      <c r="L115" s="428"/>
      <c r="M115" s="427">
        <v>0</v>
      </c>
      <c r="N115" s="428"/>
      <c r="O115" s="427"/>
      <c r="P115" s="427"/>
      <c r="Q115" s="428"/>
      <c r="R115" s="429">
        <v>459428</v>
      </c>
      <c r="S115" s="428"/>
      <c r="T115" s="427">
        <v>0</v>
      </c>
      <c r="U115" s="427">
        <v>0</v>
      </c>
      <c r="V115" s="429">
        <v>105712.33</v>
      </c>
      <c r="W115" s="427">
        <f t="shared" si="16"/>
        <v>105712.33</v>
      </c>
      <c r="X115" s="429">
        <v>459428</v>
      </c>
      <c r="Y115" s="427">
        <f t="shared" si="23"/>
        <v>0</v>
      </c>
      <c r="Z115" s="287"/>
      <c r="AA115" s="285"/>
      <c r="AB115" s="264"/>
      <c r="AC115" s="264"/>
    </row>
    <row r="116" spans="1:29">
      <c r="A116" s="426" t="s">
        <v>794</v>
      </c>
      <c r="B116" s="426" t="s">
        <v>872</v>
      </c>
      <c r="C116" s="426" t="s">
        <v>873</v>
      </c>
      <c r="D116" s="426" t="s">
        <v>843</v>
      </c>
      <c r="E116" s="426" t="s">
        <v>844</v>
      </c>
      <c r="F116" s="427">
        <v>269.19</v>
      </c>
      <c r="G116" s="427"/>
      <c r="H116" s="427">
        <v>0</v>
      </c>
      <c r="I116" s="427"/>
      <c r="J116" s="427">
        <v>0</v>
      </c>
      <c r="K116" s="428"/>
      <c r="L116" s="428"/>
      <c r="M116" s="427">
        <v>0</v>
      </c>
      <c r="N116" s="428"/>
      <c r="O116" s="427"/>
      <c r="P116" s="427">
        <v>0</v>
      </c>
      <c r="Q116" s="428"/>
      <c r="R116" s="427">
        <v>0</v>
      </c>
      <c r="S116" s="428"/>
      <c r="T116" s="427">
        <v>0</v>
      </c>
      <c r="U116" s="427">
        <v>0</v>
      </c>
      <c r="V116" s="427">
        <v>0</v>
      </c>
      <c r="W116" s="427">
        <f t="shared" si="16"/>
        <v>0</v>
      </c>
      <c r="X116" s="427">
        <v>0</v>
      </c>
      <c r="Y116" s="427">
        <f t="shared" si="23"/>
        <v>0</v>
      </c>
      <c r="Z116" s="287"/>
      <c r="AA116" s="285"/>
      <c r="AB116" s="264"/>
      <c r="AC116" s="264"/>
    </row>
    <row r="117" spans="1:29">
      <c r="A117" s="426" t="s">
        <v>794</v>
      </c>
      <c r="B117" s="426" t="s">
        <v>872</v>
      </c>
      <c r="C117" s="426" t="s">
        <v>873</v>
      </c>
      <c r="D117" s="426" t="s">
        <v>852</v>
      </c>
      <c r="E117" s="426" t="s">
        <v>853</v>
      </c>
      <c r="F117" s="427">
        <v>7420.94</v>
      </c>
      <c r="G117" s="427"/>
      <c r="H117" s="427">
        <v>0</v>
      </c>
      <c r="I117" s="427"/>
      <c r="J117" s="427">
        <v>0</v>
      </c>
      <c r="K117" s="428"/>
      <c r="L117" s="428"/>
      <c r="M117" s="427">
        <v>0</v>
      </c>
      <c r="N117" s="428"/>
      <c r="O117" s="427"/>
      <c r="P117" s="427">
        <v>0</v>
      </c>
      <c r="Q117" s="428"/>
      <c r="R117" s="427">
        <v>0</v>
      </c>
      <c r="S117" s="428"/>
      <c r="T117" s="427">
        <v>0</v>
      </c>
      <c r="U117" s="427">
        <v>0</v>
      </c>
      <c r="V117" s="427">
        <v>0</v>
      </c>
      <c r="W117" s="427">
        <f t="shared" si="16"/>
        <v>0</v>
      </c>
      <c r="X117" s="427">
        <v>0</v>
      </c>
      <c r="Y117" s="427">
        <f t="shared" si="23"/>
        <v>0</v>
      </c>
      <c r="Z117" s="287"/>
      <c r="AA117" s="285"/>
      <c r="AB117" s="264"/>
      <c r="AC117" s="264"/>
    </row>
    <row r="118" spans="1:29">
      <c r="A118" s="426" t="s">
        <v>794</v>
      </c>
      <c r="B118" s="426" t="s">
        <v>872</v>
      </c>
      <c r="C118" s="426" t="s">
        <v>873</v>
      </c>
      <c r="D118" s="426" t="s">
        <v>874</v>
      </c>
      <c r="E118" s="426" t="s">
        <v>875</v>
      </c>
      <c r="F118" s="427">
        <v>54899.78</v>
      </c>
      <c r="G118" s="427"/>
      <c r="H118" s="427">
        <v>10043.98</v>
      </c>
      <c r="I118" s="427"/>
      <c r="J118" s="427">
        <v>47055</v>
      </c>
      <c r="K118" s="428"/>
      <c r="L118" s="428"/>
      <c r="M118" s="427">
        <v>5000</v>
      </c>
      <c r="N118" s="428"/>
      <c r="O118" s="427"/>
      <c r="P118" s="427">
        <v>8500</v>
      </c>
      <c r="Q118" s="428"/>
      <c r="R118" s="427">
        <v>8110</v>
      </c>
      <c r="S118" s="428"/>
      <c r="T118" s="427">
        <v>0</v>
      </c>
      <c r="U118" s="427">
        <v>0</v>
      </c>
      <c r="V118" s="427">
        <v>0</v>
      </c>
      <c r="W118" s="427">
        <f t="shared" si="16"/>
        <v>0</v>
      </c>
      <c r="X118" s="427">
        <v>8110</v>
      </c>
      <c r="Y118" s="427">
        <f t="shared" si="23"/>
        <v>0</v>
      </c>
      <c r="Z118" s="287"/>
      <c r="AA118" s="285"/>
      <c r="AB118" s="264"/>
      <c r="AC118" s="264"/>
    </row>
    <row r="119" spans="1:29">
      <c r="A119" s="426" t="s">
        <v>794</v>
      </c>
      <c r="B119" s="426" t="s">
        <v>872</v>
      </c>
      <c r="C119" s="426" t="s">
        <v>873</v>
      </c>
      <c r="D119" s="426" t="s">
        <v>876</v>
      </c>
      <c r="E119" s="426" t="s">
        <v>877</v>
      </c>
      <c r="F119" s="427">
        <v>7359</v>
      </c>
      <c r="G119" s="427"/>
      <c r="H119" s="427">
        <v>5868</v>
      </c>
      <c r="I119" s="427"/>
      <c r="J119" s="427">
        <v>2965</v>
      </c>
      <c r="K119" s="428"/>
      <c r="L119" s="428"/>
      <c r="M119" s="427">
        <v>0</v>
      </c>
      <c r="N119" s="428"/>
      <c r="O119" s="427"/>
      <c r="P119" s="427">
        <v>7000</v>
      </c>
      <c r="Q119" s="428"/>
      <c r="R119" s="427">
        <v>5900</v>
      </c>
      <c r="S119" s="428"/>
      <c r="T119" s="427">
        <v>0</v>
      </c>
      <c r="U119" s="427">
        <v>0</v>
      </c>
      <c r="V119" s="427">
        <v>0</v>
      </c>
      <c r="W119" s="427">
        <f t="shared" si="16"/>
        <v>0</v>
      </c>
      <c r="X119" s="427">
        <v>5900</v>
      </c>
      <c r="Y119" s="427">
        <f t="shared" si="23"/>
        <v>0</v>
      </c>
      <c r="Z119" s="287"/>
      <c r="AA119" s="285"/>
      <c r="AB119" s="264"/>
      <c r="AC119" s="264"/>
    </row>
    <row r="120" spans="1:29">
      <c r="A120" s="426" t="s">
        <v>794</v>
      </c>
      <c r="B120" s="426" t="s">
        <v>872</v>
      </c>
      <c r="C120" s="426" t="s">
        <v>873</v>
      </c>
      <c r="D120" s="426" t="s">
        <v>878</v>
      </c>
      <c r="E120" s="426" t="s">
        <v>879</v>
      </c>
      <c r="F120" s="427">
        <v>2627</v>
      </c>
      <c r="G120" s="427"/>
      <c r="H120" s="427">
        <v>3000</v>
      </c>
      <c r="I120" s="427"/>
      <c r="J120" s="427">
        <v>900</v>
      </c>
      <c r="K120" s="428"/>
      <c r="L120" s="428"/>
      <c r="M120" s="427">
        <v>0</v>
      </c>
      <c r="N120" s="428"/>
      <c r="O120" s="427"/>
      <c r="P120" s="427">
        <v>3000</v>
      </c>
      <c r="Q120" s="428"/>
      <c r="R120" s="427">
        <v>3000</v>
      </c>
      <c r="S120" s="428"/>
      <c r="T120" s="427">
        <v>0</v>
      </c>
      <c r="U120" s="427">
        <v>0</v>
      </c>
      <c r="V120" s="427">
        <v>0</v>
      </c>
      <c r="W120" s="427">
        <f t="shared" si="16"/>
        <v>0</v>
      </c>
      <c r="X120" s="427">
        <v>3000</v>
      </c>
      <c r="Y120" s="427">
        <f t="shared" si="23"/>
        <v>0</v>
      </c>
      <c r="Z120" s="287"/>
      <c r="AA120" s="285"/>
      <c r="AB120" s="264"/>
      <c r="AC120" s="264"/>
    </row>
    <row r="121" spans="1:29">
      <c r="A121" s="426" t="s">
        <v>794</v>
      </c>
      <c r="B121" s="426" t="s">
        <v>872</v>
      </c>
      <c r="C121" s="426" t="s">
        <v>873</v>
      </c>
      <c r="D121" s="426" t="s">
        <v>880</v>
      </c>
      <c r="E121" s="426" t="s">
        <v>881</v>
      </c>
      <c r="F121" s="427">
        <v>10863.84</v>
      </c>
      <c r="G121" s="427"/>
      <c r="H121" s="427">
        <v>6391</v>
      </c>
      <c r="I121" s="427"/>
      <c r="J121" s="427">
        <v>918.75</v>
      </c>
      <c r="K121" s="428"/>
      <c r="L121" s="428"/>
      <c r="M121" s="427">
        <v>1028.1199999999999</v>
      </c>
      <c r="N121" s="428"/>
      <c r="O121" s="427"/>
      <c r="P121" s="427">
        <v>6500</v>
      </c>
      <c r="Q121" s="428"/>
      <c r="R121" s="427">
        <v>1029</v>
      </c>
      <c r="S121" s="428"/>
      <c r="T121" s="427">
        <v>0</v>
      </c>
      <c r="U121" s="427">
        <v>0</v>
      </c>
      <c r="V121" s="427">
        <v>0</v>
      </c>
      <c r="W121" s="427">
        <f t="shared" si="16"/>
        <v>0</v>
      </c>
      <c r="X121" s="427">
        <v>1029</v>
      </c>
      <c r="Y121" s="427">
        <f t="shared" si="23"/>
        <v>0</v>
      </c>
      <c r="Z121" s="287"/>
      <c r="AA121" s="285"/>
      <c r="AB121" s="264"/>
      <c r="AC121" s="264"/>
    </row>
    <row r="122" spans="1:29">
      <c r="A122" s="426"/>
      <c r="B122" s="426"/>
      <c r="C122" s="426"/>
      <c r="D122" s="426"/>
      <c r="E122" s="426"/>
      <c r="F122" s="427">
        <f>SUM(F110:F121)</f>
        <v>3257141.9799999995</v>
      </c>
      <c r="G122" s="427"/>
      <c r="H122" s="427">
        <f>SUM(H110:H121)</f>
        <v>2996247.3800000004</v>
      </c>
      <c r="I122" s="427"/>
      <c r="J122" s="427">
        <f>SUM(J110:J121)</f>
        <v>3133448.8</v>
      </c>
      <c r="K122" s="428">
        <f>SUM(K110:K121)</f>
        <v>42</v>
      </c>
      <c r="L122" s="428"/>
      <c r="M122" s="427">
        <f>SUM(M110:M121)</f>
        <v>3240991.5100000002</v>
      </c>
      <c r="N122" s="428">
        <f>SUM(N110:N121)</f>
        <v>44</v>
      </c>
      <c r="O122" s="427"/>
      <c r="P122" s="427">
        <f>SUM(P110:P121)</f>
        <v>3780484.36</v>
      </c>
      <c r="Q122" s="428">
        <f>SUM(Q110:Q121)</f>
        <v>42</v>
      </c>
      <c r="R122" s="427">
        <f>SUM(R110:R121)</f>
        <v>3454012</v>
      </c>
      <c r="S122" s="428">
        <f>SUM(S110:S121)</f>
        <v>46</v>
      </c>
      <c r="T122" s="427">
        <f t="shared" ref="T122:Y122" si="24">SUM(T110:T121)</f>
        <v>0</v>
      </c>
      <c r="U122" s="427">
        <f t="shared" si="24"/>
        <v>0</v>
      </c>
      <c r="V122" s="427">
        <f t="shared" si="24"/>
        <v>709049.71</v>
      </c>
      <c r="W122" s="427">
        <f t="shared" si="24"/>
        <v>709049.71</v>
      </c>
      <c r="X122" s="427">
        <f>SUM(X110:X121)</f>
        <v>3454012</v>
      </c>
      <c r="Y122" s="427">
        <f t="shared" si="24"/>
        <v>0</v>
      </c>
      <c r="Z122" s="287"/>
      <c r="AA122" s="285"/>
      <c r="AB122" s="264"/>
      <c r="AC122" s="264"/>
    </row>
    <row r="123" spans="1:29">
      <c r="A123" s="426"/>
      <c r="B123" s="426"/>
      <c r="C123" s="426"/>
      <c r="D123" s="426"/>
      <c r="E123" s="426"/>
      <c r="F123" s="427"/>
      <c r="G123" s="427"/>
      <c r="H123" s="427"/>
      <c r="I123" s="427"/>
      <c r="J123" s="427"/>
      <c r="K123" s="428"/>
      <c r="L123" s="428"/>
      <c r="M123" s="427"/>
      <c r="N123" s="428"/>
      <c r="O123" s="427"/>
      <c r="P123" s="427"/>
      <c r="Q123" s="428"/>
      <c r="R123" s="427"/>
      <c r="S123" s="428"/>
      <c r="T123" s="427"/>
      <c r="U123" s="427"/>
      <c r="V123" s="427"/>
      <c r="W123" s="427"/>
      <c r="X123" s="427"/>
      <c r="Y123" s="427"/>
      <c r="Z123" s="287"/>
      <c r="AA123" s="285"/>
      <c r="AB123" s="264"/>
      <c r="AC123" s="264"/>
    </row>
    <row r="124" spans="1:29">
      <c r="A124" s="426" t="s">
        <v>794</v>
      </c>
      <c r="B124" s="426" t="s">
        <v>882</v>
      </c>
      <c r="C124" s="426" t="s">
        <v>883</v>
      </c>
      <c r="D124" s="426" t="s">
        <v>797</v>
      </c>
      <c r="E124" s="426" t="s">
        <v>798</v>
      </c>
      <c r="F124" s="427">
        <v>4287851.68</v>
      </c>
      <c r="G124" s="427"/>
      <c r="H124" s="427">
        <v>4811429.51</v>
      </c>
      <c r="I124" s="427"/>
      <c r="J124" s="427">
        <v>4632270.01</v>
      </c>
      <c r="K124" s="428">
        <v>74</v>
      </c>
      <c r="L124" s="428"/>
      <c r="M124" s="427">
        <v>4508621.9400000004</v>
      </c>
      <c r="N124" s="428">
        <v>73</v>
      </c>
      <c r="O124" s="427"/>
      <c r="P124" s="427">
        <v>5150962</v>
      </c>
      <c r="Q124" s="428">
        <v>80</v>
      </c>
      <c r="R124" s="427">
        <v>4558094</v>
      </c>
      <c r="S124" s="428">
        <v>80</v>
      </c>
      <c r="T124" s="427">
        <v>0</v>
      </c>
      <c r="U124" s="427">
        <v>0</v>
      </c>
      <c r="V124" s="429">
        <v>949443.87</v>
      </c>
      <c r="W124" s="427">
        <f t="shared" si="16"/>
        <v>949443.87</v>
      </c>
      <c r="X124" s="427">
        <f>4916085+36000</f>
        <v>4952085</v>
      </c>
      <c r="Y124" s="427">
        <f t="shared" ref="Y124:Y130" si="25">R124-X124</f>
        <v>-393991</v>
      </c>
      <c r="Z124" s="287"/>
      <c r="AA124" s="285"/>
      <c r="AB124" s="264"/>
      <c r="AC124" s="264"/>
    </row>
    <row r="125" spans="1:29">
      <c r="A125" s="426" t="s">
        <v>794</v>
      </c>
      <c r="B125" s="426" t="s">
        <v>882</v>
      </c>
      <c r="C125" s="426" t="s">
        <v>883</v>
      </c>
      <c r="D125" s="426" t="s">
        <v>803</v>
      </c>
      <c r="E125" s="426" t="s">
        <v>804</v>
      </c>
      <c r="F125" s="427">
        <v>69439.91</v>
      </c>
      <c r="G125" s="427"/>
      <c r="H125" s="427">
        <v>62870.8</v>
      </c>
      <c r="I125" s="427"/>
      <c r="J125" s="427">
        <v>59145.4</v>
      </c>
      <c r="K125" s="428"/>
      <c r="L125" s="428"/>
      <c r="M125" s="427">
        <v>59924.13</v>
      </c>
      <c r="N125" s="428"/>
      <c r="O125" s="427"/>
      <c r="P125" s="427">
        <v>74688.95</v>
      </c>
      <c r="Q125" s="428"/>
      <c r="R125" s="427">
        <v>59355</v>
      </c>
      <c r="S125" s="428"/>
      <c r="T125" s="427">
        <v>0</v>
      </c>
      <c r="U125" s="427">
        <v>0</v>
      </c>
      <c r="V125" s="429">
        <v>12155.82</v>
      </c>
      <c r="W125" s="427">
        <f t="shared" si="16"/>
        <v>12155.82</v>
      </c>
      <c r="X125" s="427">
        <v>59355</v>
      </c>
      <c r="Y125" s="427">
        <f t="shared" si="25"/>
        <v>0</v>
      </c>
      <c r="Z125" s="287"/>
      <c r="AA125" s="285"/>
      <c r="AB125" s="264"/>
      <c r="AC125" s="264"/>
    </row>
    <row r="126" spans="1:29">
      <c r="A126" s="426" t="s">
        <v>794</v>
      </c>
      <c r="B126" s="426" t="s">
        <v>882</v>
      </c>
      <c r="C126" s="426" t="s">
        <v>883</v>
      </c>
      <c r="D126" s="426" t="s">
        <v>805</v>
      </c>
      <c r="E126" s="426" t="s">
        <v>806</v>
      </c>
      <c r="F126" s="427">
        <v>1243.6600000000001</v>
      </c>
      <c r="G126" s="427"/>
      <c r="H126" s="427">
        <v>2563.56</v>
      </c>
      <c r="I126" s="427"/>
      <c r="J126" s="427">
        <v>0</v>
      </c>
      <c r="K126" s="428"/>
      <c r="L126" s="428"/>
      <c r="M126" s="427">
        <v>2625.08</v>
      </c>
      <c r="N126" s="428"/>
      <c r="O126" s="427"/>
      <c r="P126" s="427">
        <v>0</v>
      </c>
      <c r="Q126" s="428"/>
      <c r="R126" s="427">
        <v>2299</v>
      </c>
      <c r="S126" s="428"/>
      <c r="T126" s="427">
        <v>0</v>
      </c>
      <c r="U126" s="427">
        <v>0</v>
      </c>
      <c r="V126" s="429">
        <v>1011.26</v>
      </c>
      <c r="W126" s="427">
        <f t="shared" si="16"/>
        <v>1011.26</v>
      </c>
      <c r="X126" s="427">
        <v>2299</v>
      </c>
      <c r="Y126" s="427">
        <f t="shared" si="25"/>
        <v>0</v>
      </c>
      <c r="Z126" s="287"/>
      <c r="AA126" s="285"/>
      <c r="AB126" s="264"/>
      <c r="AC126" s="264"/>
    </row>
    <row r="127" spans="1:29">
      <c r="A127" s="426" t="s">
        <v>794</v>
      </c>
      <c r="B127" s="426" t="s">
        <v>882</v>
      </c>
      <c r="C127" s="426" t="s">
        <v>883</v>
      </c>
      <c r="D127" s="426" t="s">
        <v>807</v>
      </c>
      <c r="E127" s="426" t="s">
        <v>808</v>
      </c>
      <c r="F127" s="427">
        <v>839346.74</v>
      </c>
      <c r="G127" s="427"/>
      <c r="H127" s="427">
        <v>959990.61</v>
      </c>
      <c r="I127" s="427"/>
      <c r="J127" s="427">
        <v>923490.16</v>
      </c>
      <c r="K127" s="428"/>
      <c r="L127" s="428"/>
      <c r="M127" s="427">
        <v>962606.22</v>
      </c>
      <c r="N127" s="428"/>
      <c r="O127" s="427"/>
      <c r="P127" s="427">
        <v>1356938</v>
      </c>
      <c r="Q127" s="428"/>
      <c r="R127" s="429">
        <v>217666</v>
      </c>
      <c r="S127" s="428"/>
      <c r="T127" s="427">
        <v>0</v>
      </c>
      <c r="U127" s="427">
        <v>0</v>
      </c>
      <c r="V127" s="429">
        <v>69106.3</v>
      </c>
      <c r="W127" s="427">
        <f t="shared" si="16"/>
        <v>69106.3</v>
      </c>
      <c r="X127" s="429">
        <v>217666</v>
      </c>
      <c r="Y127" s="427">
        <f t="shared" si="25"/>
        <v>0</v>
      </c>
      <c r="Z127" s="287"/>
      <c r="AA127" s="285"/>
      <c r="AB127" s="264"/>
      <c r="AC127" s="264"/>
    </row>
    <row r="128" spans="1:29">
      <c r="A128" s="426" t="s">
        <v>794</v>
      </c>
      <c r="B128" s="426" t="s">
        <v>882</v>
      </c>
      <c r="C128" s="426" t="s">
        <v>883</v>
      </c>
      <c r="D128" s="431" t="s">
        <v>809</v>
      </c>
      <c r="E128" s="426" t="s">
        <v>810</v>
      </c>
      <c r="F128" s="427"/>
      <c r="G128" s="427"/>
      <c r="H128" s="427"/>
      <c r="I128" s="427"/>
      <c r="J128" s="427"/>
      <c r="K128" s="428"/>
      <c r="L128" s="428"/>
      <c r="M128" s="427">
        <v>0</v>
      </c>
      <c r="N128" s="428"/>
      <c r="O128" s="427"/>
      <c r="P128" s="427"/>
      <c r="Q128" s="428"/>
      <c r="R128" s="429">
        <v>757981</v>
      </c>
      <c r="S128" s="428"/>
      <c r="T128" s="427">
        <v>0</v>
      </c>
      <c r="U128" s="427">
        <v>0</v>
      </c>
      <c r="V128" s="429">
        <v>178313.91</v>
      </c>
      <c r="W128" s="427">
        <f t="shared" si="16"/>
        <v>178313.91</v>
      </c>
      <c r="X128" s="429">
        <v>757981</v>
      </c>
      <c r="Y128" s="427">
        <f t="shared" si="25"/>
        <v>0</v>
      </c>
      <c r="Z128" s="287"/>
      <c r="AA128" s="285"/>
      <c r="AB128" s="264"/>
      <c r="AC128" s="264"/>
    </row>
    <row r="129" spans="1:41">
      <c r="A129" s="426" t="s">
        <v>794</v>
      </c>
      <c r="B129" s="426" t="s">
        <v>882</v>
      </c>
      <c r="C129" s="426" t="s">
        <v>883</v>
      </c>
      <c r="D129" s="426" t="s">
        <v>841</v>
      </c>
      <c r="E129" s="426" t="s">
        <v>842</v>
      </c>
      <c r="F129" s="427">
        <v>2831.97</v>
      </c>
      <c r="G129" s="427"/>
      <c r="H129" s="427">
        <v>2998.06</v>
      </c>
      <c r="I129" s="427"/>
      <c r="J129" s="427">
        <v>0</v>
      </c>
      <c r="K129" s="428"/>
      <c r="L129" s="428"/>
      <c r="M129" s="427">
        <v>0</v>
      </c>
      <c r="N129" s="428"/>
      <c r="O129" s="427"/>
      <c r="P129" s="427">
        <v>0</v>
      </c>
      <c r="Q129" s="428"/>
      <c r="R129" s="427">
        <v>0</v>
      </c>
      <c r="S129" s="428"/>
      <c r="T129" s="427">
        <v>0</v>
      </c>
      <c r="U129" s="427">
        <v>0</v>
      </c>
      <c r="V129" s="427">
        <v>0</v>
      </c>
      <c r="W129" s="427">
        <f t="shared" si="16"/>
        <v>0</v>
      </c>
      <c r="X129" s="427">
        <v>0</v>
      </c>
      <c r="Y129" s="427">
        <f t="shared" si="25"/>
        <v>0</v>
      </c>
      <c r="Z129" s="287"/>
      <c r="AA129" s="285"/>
      <c r="AB129" s="264"/>
      <c r="AC129" s="264"/>
    </row>
    <row r="130" spans="1:41">
      <c r="A130" s="426" t="s">
        <v>794</v>
      </c>
      <c r="B130" s="426" t="s">
        <v>882</v>
      </c>
      <c r="C130" s="426" t="s">
        <v>883</v>
      </c>
      <c r="D130" s="426" t="s">
        <v>843</v>
      </c>
      <c r="E130" s="426" t="s">
        <v>844</v>
      </c>
      <c r="F130" s="427">
        <v>1532.96</v>
      </c>
      <c r="G130" s="427"/>
      <c r="H130" s="427">
        <v>398.16</v>
      </c>
      <c r="I130" s="427"/>
      <c r="J130" s="427">
        <v>0</v>
      </c>
      <c r="K130" s="428"/>
      <c r="L130" s="428"/>
      <c r="M130" s="427">
        <v>0</v>
      </c>
      <c r="N130" s="428"/>
      <c r="O130" s="427"/>
      <c r="P130" s="427">
        <v>0</v>
      </c>
      <c r="Q130" s="428"/>
      <c r="R130" s="427">
        <v>0</v>
      </c>
      <c r="S130" s="428"/>
      <c r="T130" s="427">
        <v>0</v>
      </c>
      <c r="U130" s="427">
        <v>0</v>
      </c>
      <c r="V130" s="427">
        <v>0</v>
      </c>
      <c r="W130" s="427">
        <f t="shared" si="16"/>
        <v>0</v>
      </c>
      <c r="X130" s="427">
        <v>0</v>
      </c>
      <c r="Y130" s="427">
        <f t="shared" si="25"/>
        <v>0</v>
      </c>
      <c r="Z130" s="287"/>
      <c r="AA130" s="285"/>
      <c r="AB130" s="264"/>
      <c r="AC130" s="264"/>
    </row>
    <row r="131" spans="1:41">
      <c r="A131" s="426"/>
      <c r="B131" s="426"/>
      <c r="C131" s="426"/>
      <c r="D131" s="426"/>
      <c r="E131" s="426"/>
      <c r="F131" s="427">
        <f>SUM(F124:F130)</f>
        <v>5202246.92</v>
      </c>
      <c r="G131" s="427"/>
      <c r="H131" s="427">
        <f>SUM(H124:H130)</f>
        <v>5840250.6999999993</v>
      </c>
      <c r="I131" s="427"/>
      <c r="J131" s="427">
        <f>SUM(J124:J130)</f>
        <v>5614905.5700000003</v>
      </c>
      <c r="K131" s="428">
        <f>SUM(K124:K130)</f>
        <v>74</v>
      </c>
      <c r="L131" s="428"/>
      <c r="M131" s="427">
        <f>SUM(M124:M130)</f>
        <v>5533777.3700000001</v>
      </c>
      <c r="N131" s="428">
        <f>SUM(N124:N130)</f>
        <v>73</v>
      </c>
      <c r="O131" s="427"/>
      <c r="P131" s="427">
        <f>SUM(P124:P130)</f>
        <v>6582588.9500000002</v>
      </c>
      <c r="Q131" s="428">
        <f>SUM(Q124:Q130)</f>
        <v>80</v>
      </c>
      <c r="R131" s="427">
        <f>SUM(R124:R130)</f>
        <v>5595395</v>
      </c>
      <c r="S131" s="428">
        <f>SUM(S124:S130)</f>
        <v>80</v>
      </c>
      <c r="T131" s="427">
        <f t="shared" ref="T131:Y131" si="26">SUM(T124:T130)</f>
        <v>0</v>
      </c>
      <c r="U131" s="427">
        <f t="shared" si="26"/>
        <v>0</v>
      </c>
      <c r="V131" s="427">
        <f t="shared" si="26"/>
        <v>1210031.1599999999</v>
      </c>
      <c r="W131" s="427">
        <f t="shared" si="26"/>
        <v>1210031.1599999999</v>
      </c>
      <c r="X131" s="427">
        <f>SUM(X124:X130)</f>
        <v>5989386</v>
      </c>
      <c r="Y131" s="427">
        <f t="shared" si="26"/>
        <v>-393991</v>
      </c>
      <c r="Z131" s="287"/>
      <c r="AA131" s="285"/>
      <c r="AB131" s="264"/>
      <c r="AC131" s="264"/>
    </row>
    <row r="132" spans="1:41">
      <c r="A132" s="426"/>
      <c r="B132" s="426"/>
      <c r="C132" s="426"/>
      <c r="D132" s="426"/>
      <c r="E132" s="426"/>
      <c r="F132" s="427"/>
      <c r="G132" s="427"/>
      <c r="H132" s="427"/>
      <c r="I132" s="427"/>
      <c r="J132" s="427"/>
      <c r="K132" s="428"/>
      <c r="L132" s="428"/>
      <c r="M132" s="427"/>
      <c r="N132" s="428"/>
      <c r="O132" s="427"/>
      <c r="P132" s="427"/>
      <c r="Q132" s="428"/>
      <c r="R132" s="427"/>
      <c r="S132" s="428"/>
      <c r="T132" s="427"/>
      <c r="U132" s="427"/>
      <c r="V132" s="427"/>
      <c r="W132" s="427"/>
      <c r="X132" s="427"/>
      <c r="Y132" s="427"/>
      <c r="Z132" s="287"/>
      <c r="AA132" s="285"/>
      <c r="AB132" s="264"/>
      <c r="AC132" s="264"/>
    </row>
    <row r="133" spans="1:41">
      <c r="A133" s="426" t="s">
        <v>794</v>
      </c>
      <c r="B133" s="426" t="s">
        <v>884</v>
      </c>
      <c r="C133" s="426" t="s">
        <v>885</v>
      </c>
      <c r="D133" s="426" t="s">
        <v>797</v>
      </c>
      <c r="E133" s="426" t="s">
        <v>798</v>
      </c>
      <c r="F133" s="427">
        <v>3708984.19</v>
      </c>
      <c r="G133" s="427"/>
      <c r="H133" s="427">
        <v>4232571.82</v>
      </c>
      <c r="I133" s="427"/>
      <c r="J133" s="427">
        <v>4189761.67</v>
      </c>
      <c r="K133" s="428">
        <v>68</v>
      </c>
      <c r="L133" s="428"/>
      <c r="M133" s="427">
        <v>4548254.34</v>
      </c>
      <c r="N133" s="428">
        <v>70</v>
      </c>
      <c r="O133" s="427"/>
      <c r="P133" s="427">
        <v>5201833</v>
      </c>
      <c r="Q133" s="428">
        <v>68</v>
      </c>
      <c r="R133" s="429">
        <v>4654321</v>
      </c>
      <c r="S133" s="428">
        <v>67</v>
      </c>
      <c r="T133" s="427">
        <v>0</v>
      </c>
      <c r="U133" s="427">
        <v>0</v>
      </c>
      <c r="V133" s="429">
        <v>929104.12</v>
      </c>
      <c r="W133" s="427">
        <f t="shared" si="16"/>
        <v>929104.12</v>
      </c>
      <c r="X133" s="427">
        <f>4640562+72000</f>
        <v>4712562</v>
      </c>
      <c r="Y133" s="427">
        <f t="shared" ref="Y133:Y140" si="27">R133-X133</f>
        <v>-58241</v>
      </c>
      <c r="Z133" s="287"/>
      <c r="AA133" s="285"/>
      <c r="AB133" s="264"/>
      <c r="AC133" s="264"/>
    </row>
    <row r="134" spans="1:41">
      <c r="A134" s="426" t="s">
        <v>794</v>
      </c>
      <c r="B134" s="426" t="s">
        <v>884</v>
      </c>
      <c r="C134" s="426" t="s">
        <v>885</v>
      </c>
      <c r="D134" s="431" t="s">
        <v>886</v>
      </c>
      <c r="E134" s="426" t="s">
        <v>887</v>
      </c>
      <c r="F134" s="427">
        <v>0</v>
      </c>
      <c r="G134" s="427"/>
      <c r="H134" s="427">
        <v>0</v>
      </c>
      <c r="I134" s="427"/>
      <c r="J134" s="427">
        <v>288</v>
      </c>
      <c r="K134" s="428"/>
      <c r="L134" s="428"/>
      <c r="M134" s="427">
        <v>0</v>
      </c>
      <c r="N134" s="428"/>
      <c r="O134" s="427"/>
      <c r="P134" s="427">
        <v>288</v>
      </c>
      <c r="Q134" s="428"/>
      <c r="R134" s="427">
        <v>0</v>
      </c>
      <c r="S134" s="428"/>
      <c r="T134" s="427">
        <v>0</v>
      </c>
      <c r="U134" s="427">
        <v>0</v>
      </c>
      <c r="V134" s="427">
        <v>0</v>
      </c>
      <c r="W134" s="427">
        <f t="shared" si="16"/>
        <v>0</v>
      </c>
      <c r="X134" s="427">
        <v>0</v>
      </c>
      <c r="Y134" s="427">
        <f t="shared" si="27"/>
        <v>0</v>
      </c>
      <c r="Z134" s="287"/>
      <c r="AA134" s="289"/>
      <c r="AB134" s="268"/>
      <c r="AC134" s="268"/>
      <c r="AD134" s="269"/>
      <c r="AE134" s="269"/>
      <c r="AF134" s="269"/>
      <c r="AG134" s="269"/>
      <c r="AH134" s="269"/>
      <c r="AI134" s="269"/>
      <c r="AJ134" s="269"/>
      <c r="AK134" s="269"/>
      <c r="AL134" s="269"/>
      <c r="AM134" s="269"/>
      <c r="AN134" s="269"/>
      <c r="AO134" s="269"/>
    </row>
    <row r="135" spans="1:41">
      <c r="A135" s="426" t="s">
        <v>794</v>
      </c>
      <c r="B135" s="426" t="s">
        <v>884</v>
      </c>
      <c r="C135" s="426" t="s">
        <v>885</v>
      </c>
      <c r="D135" s="426" t="s">
        <v>829</v>
      </c>
      <c r="E135" s="426" t="s">
        <v>830</v>
      </c>
      <c r="F135" s="427">
        <v>0</v>
      </c>
      <c r="G135" s="427"/>
      <c r="H135" s="427">
        <v>0</v>
      </c>
      <c r="I135" s="427"/>
      <c r="J135" s="427">
        <v>96</v>
      </c>
      <c r="K135" s="428"/>
      <c r="L135" s="428"/>
      <c r="M135" s="427">
        <v>2250</v>
      </c>
      <c r="N135" s="428"/>
      <c r="O135" s="427"/>
      <c r="P135" s="427">
        <v>0</v>
      </c>
      <c r="Q135" s="428"/>
      <c r="R135" s="427">
        <v>144</v>
      </c>
      <c r="S135" s="428"/>
      <c r="T135" s="427">
        <v>0</v>
      </c>
      <c r="U135" s="427">
        <v>0</v>
      </c>
      <c r="V135" s="429">
        <v>108</v>
      </c>
      <c r="W135" s="427">
        <f t="shared" si="16"/>
        <v>108</v>
      </c>
      <c r="X135" s="427">
        <v>144</v>
      </c>
      <c r="Y135" s="427">
        <f t="shared" si="27"/>
        <v>0</v>
      </c>
      <c r="Z135" s="287"/>
      <c r="AA135" s="289"/>
      <c r="AB135" s="268"/>
      <c r="AC135" s="268"/>
      <c r="AD135" s="269"/>
      <c r="AE135" s="269"/>
      <c r="AF135" s="269"/>
      <c r="AG135" s="269"/>
      <c r="AH135" s="269"/>
      <c r="AI135" s="269"/>
      <c r="AJ135" s="269"/>
      <c r="AK135" s="269"/>
      <c r="AL135" s="269"/>
      <c r="AM135" s="269"/>
      <c r="AN135" s="269"/>
      <c r="AO135" s="269"/>
    </row>
    <row r="136" spans="1:41">
      <c r="A136" s="426" t="s">
        <v>794</v>
      </c>
      <c r="B136" s="426" t="s">
        <v>884</v>
      </c>
      <c r="C136" s="426" t="s">
        <v>885</v>
      </c>
      <c r="D136" s="426" t="s">
        <v>803</v>
      </c>
      <c r="E136" s="426" t="s">
        <v>804</v>
      </c>
      <c r="F136" s="427">
        <v>53551.48</v>
      </c>
      <c r="G136" s="427"/>
      <c r="H136" s="427">
        <v>49463.76</v>
      </c>
      <c r="I136" s="427"/>
      <c r="J136" s="427">
        <v>49823.67</v>
      </c>
      <c r="K136" s="428"/>
      <c r="L136" s="428"/>
      <c r="M136" s="427">
        <v>56746.98</v>
      </c>
      <c r="N136" s="428"/>
      <c r="O136" s="427"/>
      <c r="P136" s="427">
        <v>75426.58</v>
      </c>
      <c r="Q136" s="428"/>
      <c r="R136" s="427">
        <v>57495</v>
      </c>
      <c r="S136" s="428"/>
      <c r="T136" s="427">
        <v>0</v>
      </c>
      <c r="U136" s="427">
        <v>0</v>
      </c>
      <c r="V136" s="429">
        <v>11739.75</v>
      </c>
      <c r="W136" s="427">
        <f t="shared" si="16"/>
        <v>11739.75</v>
      </c>
      <c r="X136" s="427">
        <v>57495</v>
      </c>
      <c r="Y136" s="427">
        <f t="shared" si="27"/>
        <v>0</v>
      </c>
      <c r="Z136" s="287"/>
      <c r="AA136" s="285"/>
      <c r="AB136" s="264"/>
      <c r="AC136" s="264"/>
    </row>
    <row r="137" spans="1:41">
      <c r="A137" s="426" t="s">
        <v>794</v>
      </c>
      <c r="B137" s="426" t="s">
        <v>884</v>
      </c>
      <c r="C137" s="426" t="s">
        <v>885</v>
      </c>
      <c r="D137" s="426" t="s">
        <v>805</v>
      </c>
      <c r="E137" s="426" t="s">
        <v>806</v>
      </c>
      <c r="F137" s="427">
        <v>5104.3900000000003</v>
      </c>
      <c r="G137" s="427"/>
      <c r="H137" s="427">
        <v>306.76</v>
      </c>
      <c r="I137" s="427"/>
      <c r="J137" s="427">
        <v>2991.9</v>
      </c>
      <c r="K137" s="428"/>
      <c r="L137" s="428"/>
      <c r="M137" s="427">
        <v>11019.07</v>
      </c>
      <c r="N137" s="428"/>
      <c r="O137" s="427"/>
      <c r="P137" s="427">
        <v>0</v>
      </c>
      <c r="Q137" s="428"/>
      <c r="R137" s="427">
        <v>5296</v>
      </c>
      <c r="S137" s="428"/>
      <c r="T137" s="427">
        <v>0</v>
      </c>
      <c r="U137" s="427">
        <v>0</v>
      </c>
      <c r="V137" s="429">
        <v>2997.59</v>
      </c>
      <c r="W137" s="427">
        <f t="shared" si="16"/>
        <v>2997.59</v>
      </c>
      <c r="X137" s="427">
        <v>5296</v>
      </c>
      <c r="Y137" s="427">
        <f t="shared" si="27"/>
        <v>0</v>
      </c>
      <c r="Z137" s="287"/>
      <c r="AA137" s="285"/>
      <c r="AB137" s="264"/>
      <c r="AC137" s="264"/>
    </row>
    <row r="138" spans="1:41">
      <c r="A138" s="426" t="s">
        <v>794</v>
      </c>
      <c r="B138" s="426" t="s">
        <v>884</v>
      </c>
      <c r="C138" s="426" t="s">
        <v>885</v>
      </c>
      <c r="D138" s="426" t="s">
        <v>807</v>
      </c>
      <c r="E138" s="426" t="s">
        <v>808</v>
      </c>
      <c r="F138" s="427">
        <v>731909.52</v>
      </c>
      <c r="G138" s="427"/>
      <c r="H138" s="427">
        <v>764066.39</v>
      </c>
      <c r="I138" s="427"/>
      <c r="J138" s="427">
        <v>738784.41</v>
      </c>
      <c r="K138" s="428"/>
      <c r="L138" s="428"/>
      <c r="M138" s="427">
        <v>846938.07</v>
      </c>
      <c r="N138" s="428"/>
      <c r="O138" s="427"/>
      <c r="P138" s="427">
        <v>1069459</v>
      </c>
      <c r="Q138" s="428"/>
      <c r="R138" s="429">
        <v>211620</v>
      </c>
      <c r="S138" s="428"/>
      <c r="T138" s="427">
        <v>0</v>
      </c>
      <c r="U138" s="427">
        <v>0</v>
      </c>
      <c r="V138" s="429">
        <v>70384.77</v>
      </c>
      <c r="W138" s="427">
        <f t="shared" si="16"/>
        <v>70384.77</v>
      </c>
      <c r="X138" s="429">
        <v>211620</v>
      </c>
      <c r="Y138" s="427">
        <f t="shared" si="27"/>
        <v>0</v>
      </c>
      <c r="Z138" s="287"/>
      <c r="AA138" s="285"/>
      <c r="AB138" s="264"/>
      <c r="AC138" s="264"/>
    </row>
    <row r="139" spans="1:41">
      <c r="A139" s="426" t="s">
        <v>794</v>
      </c>
      <c r="B139" s="426" t="s">
        <v>884</v>
      </c>
      <c r="C139" s="426" t="s">
        <v>885</v>
      </c>
      <c r="D139" s="431" t="s">
        <v>809</v>
      </c>
      <c r="E139" s="426" t="s">
        <v>810</v>
      </c>
      <c r="F139" s="427"/>
      <c r="G139" s="427"/>
      <c r="H139" s="427"/>
      <c r="I139" s="427"/>
      <c r="J139" s="427"/>
      <c r="K139" s="428"/>
      <c r="L139" s="428"/>
      <c r="M139" s="427">
        <v>0</v>
      </c>
      <c r="N139" s="428"/>
      <c r="O139" s="427"/>
      <c r="P139" s="427"/>
      <c r="Q139" s="428"/>
      <c r="R139" s="429">
        <v>576625</v>
      </c>
      <c r="S139" s="428"/>
      <c r="T139" s="427">
        <v>0</v>
      </c>
      <c r="U139" s="427">
        <v>0</v>
      </c>
      <c r="V139" s="429">
        <v>126845.63</v>
      </c>
      <c r="W139" s="427">
        <f t="shared" si="16"/>
        <v>126845.63</v>
      </c>
      <c r="X139" s="429">
        <v>576625</v>
      </c>
      <c r="Y139" s="427">
        <f t="shared" si="27"/>
        <v>0</v>
      </c>
      <c r="Z139" s="287"/>
      <c r="AA139" s="285"/>
      <c r="AB139" s="264"/>
      <c r="AC139" s="264"/>
    </row>
    <row r="140" spans="1:41">
      <c r="A140" s="426" t="s">
        <v>794</v>
      </c>
      <c r="B140" s="426" t="s">
        <v>884</v>
      </c>
      <c r="C140" s="426" t="s">
        <v>885</v>
      </c>
      <c r="D140" s="426" t="s">
        <v>843</v>
      </c>
      <c r="E140" s="426" t="s">
        <v>844</v>
      </c>
      <c r="F140" s="427">
        <v>4234.08</v>
      </c>
      <c r="G140" s="427"/>
      <c r="H140" s="427">
        <v>4987.21</v>
      </c>
      <c r="I140" s="427"/>
      <c r="J140" s="427">
        <v>0</v>
      </c>
      <c r="K140" s="428"/>
      <c r="L140" s="428"/>
      <c r="M140" s="427">
        <v>0</v>
      </c>
      <c r="N140" s="428"/>
      <c r="O140" s="427"/>
      <c r="P140" s="427">
        <v>0</v>
      </c>
      <c r="Q140" s="428"/>
      <c r="R140" s="427">
        <v>0</v>
      </c>
      <c r="S140" s="428"/>
      <c r="T140" s="427">
        <v>0</v>
      </c>
      <c r="U140" s="427">
        <v>0</v>
      </c>
      <c r="V140" s="427">
        <v>0</v>
      </c>
      <c r="W140" s="427">
        <f t="shared" si="16"/>
        <v>0</v>
      </c>
      <c r="X140" s="427">
        <v>0</v>
      </c>
      <c r="Y140" s="427">
        <f t="shared" si="27"/>
        <v>0</v>
      </c>
      <c r="Z140" s="287"/>
      <c r="AA140" s="285"/>
      <c r="AB140" s="264"/>
      <c r="AC140" s="264"/>
    </row>
    <row r="141" spans="1:41">
      <c r="A141" s="426"/>
      <c r="B141" s="426"/>
      <c r="C141" s="426"/>
      <c r="D141" s="426"/>
      <c r="E141" s="426"/>
      <c r="F141" s="427">
        <f>SUM(F133:F140)</f>
        <v>4503783.66</v>
      </c>
      <c r="G141" s="427"/>
      <c r="H141" s="427">
        <f>SUM(H133:H140)</f>
        <v>5051395.9399999995</v>
      </c>
      <c r="I141" s="427"/>
      <c r="J141" s="427">
        <f>SUM(J133:J140)</f>
        <v>4981745.6500000004</v>
      </c>
      <c r="K141" s="428">
        <f>SUM(K133:K140)</f>
        <v>68</v>
      </c>
      <c r="L141" s="428"/>
      <c r="M141" s="427">
        <f>SUM(M133:M140)</f>
        <v>5465208.4600000009</v>
      </c>
      <c r="N141" s="428">
        <f>SUM(N133:N140)</f>
        <v>70</v>
      </c>
      <c r="O141" s="427"/>
      <c r="P141" s="427">
        <f>SUM(P133:P140)</f>
        <v>6347006.5800000001</v>
      </c>
      <c r="Q141" s="428">
        <f>SUM(Q133:Q140)</f>
        <v>68</v>
      </c>
      <c r="R141" s="427">
        <f>SUM(R133:R140)</f>
        <v>5505501</v>
      </c>
      <c r="S141" s="428">
        <f>SUM(S133:S140)</f>
        <v>67</v>
      </c>
      <c r="T141" s="427">
        <f t="shared" ref="T141:Y141" si="28">SUM(T133:T140)</f>
        <v>0</v>
      </c>
      <c r="U141" s="427">
        <f t="shared" si="28"/>
        <v>0</v>
      </c>
      <c r="V141" s="427">
        <f t="shared" si="28"/>
        <v>1141179.8599999999</v>
      </c>
      <c r="W141" s="427">
        <f t="shared" si="28"/>
        <v>1141179.8599999999</v>
      </c>
      <c r="X141" s="427">
        <f>SUM(X133:X140)</f>
        <v>5563742</v>
      </c>
      <c r="Y141" s="427">
        <f t="shared" si="28"/>
        <v>-58241</v>
      </c>
      <c r="Z141" s="287"/>
      <c r="AA141" s="285"/>
      <c r="AB141" s="264"/>
      <c r="AC141" s="264"/>
    </row>
    <row r="142" spans="1:41">
      <c r="A142" s="426"/>
      <c r="B142" s="426"/>
      <c r="C142" s="426"/>
      <c r="D142" s="426"/>
      <c r="E142" s="426"/>
      <c r="F142" s="427"/>
      <c r="G142" s="427"/>
      <c r="H142" s="427"/>
      <c r="I142" s="427"/>
      <c r="J142" s="427"/>
      <c r="K142" s="428"/>
      <c r="L142" s="428"/>
      <c r="M142" s="427"/>
      <c r="N142" s="428"/>
      <c r="O142" s="427"/>
      <c r="P142" s="427"/>
      <c r="Q142" s="428"/>
      <c r="R142" s="427"/>
      <c r="S142" s="428"/>
      <c r="T142" s="427"/>
      <c r="U142" s="427"/>
      <c r="V142" s="427"/>
      <c r="W142" s="427"/>
      <c r="X142" s="427"/>
      <c r="Y142" s="427"/>
      <c r="Z142" s="287"/>
      <c r="AA142" s="285"/>
      <c r="AB142" s="264"/>
      <c r="AC142" s="264"/>
    </row>
    <row r="143" spans="1:41">
      <c r="A143" s="426" t="s">
        <v>794</v>
      </c>
      <c r="B143" s="426" t="s">
        <v>888</v>
      </c>
      <c r="C143" s="426" t="s">
        <v>889</v>
      </c>
      <c r="D143" s="426" t="s">
        <v>797</v>
      </c>
      <c r="E143" s="426" t="s">
        <v>798</v>
      </c>
      <c r="F143" s="427">
        <v>4049327.09</v>
      </c>
      <c r="G143" s="427"/>
      <c r="H143" s="427">
        <v>3950690.2</v>
      </c>
      <c r="I143" s="427"/>
      <c r="J143" s="427">
        <v>3580799.96</v>
      </c>
      <c r="K143" s="428">
        <v>60</v>
      </c>
      <c r="L143" s="428"/>
      <c r="M143" s="427">
        <v>3738432.16</v>
      </c>
      <c r="N143" s="428">
        <v>63</v>
      </c>
      <c r="O143" s="427"/>
      <c r="P143" s="427">
        <v>4109482</v>
      </c>
      <c r="Q143" s="428">
        <v>60</v>
      </c>
      <c r="R143" s="427">
        <v>3690634</v>
      </c>
      <c r="S143" s="428">
        <v>70</v>
      </c>
      <c r="T143" s="427">
        <v>0</v>
      </c>
      <c r="U143" s="427">
        <v>0</v>
      </c>
      <c r="V143" s="429">
        <v>857900.72</v>
      </c>
      <c r="W143" s="427">
        <f t="shared" si="16"/>
        <v>857900.72</v>
      </c>
      <c r="X143" s="427">
        <f>4346156+36000</f>
        <v>4382156</v>
      </c>
      <c r="Y143" s="427">
        <f t="shared" ref="Y143:Y151" si="29">R143-X143</f>
        <v>-691522</v>
      </c>
      <c r="Z143" s="287"/>
      <c r="AA143" s="285"/>
      <c r="AB143" s="264"/>
      <c r="AC143" s="264"/>
    </row>
    <row r="144" spans="1:41">
      <c r="A144" s="426" t="s">
        <v>794</v>
      </c>
      <c r="B144" s="426" t="s">
        <v>888</v>
      </c>
      <c r="C144" s="426" t="s">
        <v>889</v>
      </c>
      <c r="D144" s="426" t="s">
        <v>803</v>
      </c>
      <c r="E144" s="426" t="s">
        <v>804</v>
      </c>
      <c r="F144" s="427">
        <v>54253.98</v>
      </c>
      <c r="G144" s="427"/>
      <c r="H144" s="427">
        <v>49234.92</v>
      </c>
      <c r="I144" s="427"/>
      <c r="J144" s="427">
        <v>44977.599999999999</v>
      </c>
      <c r="K144" s="428"/>
      <c r="L144" s="428"/>
      <c r="M144" s="427">
        <v>47987.54</v>
      </c>
      <c r="N144" s="428"/>
      <c r="O144" s="427"/>
      <c r="P144" s="427">
        <v>59587.49</v>
      </c>
      <c r="Q144" s="428"/>
      <c r="R144" s="427">
        <v>46955</v>
      </c>
      <c r="S144" s="428"/>
      <c r="T144" s="427">
        <v>0</v>
      </c>
      <c r="U144" s="427">
        <v>0</v>
      </c>
      <c r="V144" s="429">
        <v>11033.14</v>
      </c>
      <c r="W144" s="427">
        <f t="shared" si="16"/>
        <v>11033.14</v>
      </c>
      <c r="X144" s="427">
        <v>46955</v>
      </c>
      <c r="Y144" s="427">
        <f t="shared" si="29"/>
        <v>0</v>
      </c>
      <c r="Z144" s="287"/>
      <c r="AA144" s="285"/>
      <c r="AB144" s="264"/>
      <c r="AC144" s="264"/>
    </row>
    <row r="145" spans="1:29">
      <c r="A145" s="426" t="s">
        <v>794</v>
      </c>
      <c r="B145" s="426" t="s">
        <v>888</v>
      </c>
      <c r="C145" s="426" t="s">
        <v>889</v>
      </c>
      <c r="D145" s="426" t="s">
        <v>805</v>
      </c>
      <c r="E145" s="426" t="s">
        <v>806</v>
      </c>
      <c r="F145" s="427">
        <v>4942.32</v>
      </c>
      <c r="G145" s="427"/>
      <c r="H145" s="427">
        <v>3077.24</v>
      </c>
      <c r="I145" s="427"/>
      <c r="J145" s="427">
        <v>675.38</v>
      </c>
      <c r="K145" s="428"/>
      <c r="L145" s="428"/>
      <c r="M145" s="427">
        <v>5480.91</v>
      </c>
      <c r="N145" s="428"/>
      <c r="O145" s="427"/>
      <c r="P145" s="427">
        <v>0</v>
      </c>
      <c r="Q145" s="428"/>
      <c r="R145" s="427">
        <v>4586</v>
      </c>
      <c r="S145" s="428"/>
      <c r="T145" s="427">
        <v>0</v>
      </c>
      <c r="U145" s="427">
        <v>0</v>
      </c>
      <c r="V145" s="429">
        <v>1464.22</v>
      </c>
      <c r="W145" s="427">
        <f t="shared" si="16"/>
        <v>1464.22</v>
      </c>
      <c r="X145" s="427">
        <v>4586</v>
      </c>
      <c r="Y145" s="427">
        <f t="shared" si="29"/>
        <v>0</v>
      </c>
      <c r="Z145" s="287"/>
      <c r="AA145" s="285"/>
      <c r="AB145" s="264"/>
      <c r="AC145" s="264"/>
    </row>
    <row r="146" spans="1:29">
      <c r="A146" s="426" t="s">
        <v>794</v>
      </c>
      <c r="B146" s="426" t="s">
        <v>888</v>
      </c>
      <c r="C146" s="426" t="s">
        <v>889</v>
      </c>
      <c r="D146" s="426" t="s">
        <v>807</v>
      </c>
      <c r="E146" s="426" t="s">
        <v>808</v>
      </c>
      <c r="F146" s="427">
        <v>558804.09</v>
      </c>
      <c r="G146" s="427"/>
      <c r="H146" s="427">
        <v>668392.92000000004</v>
      </c>
      <c r="I146" s="427"/>
      <c r="J146" s="427">
        <v>610071.36</v>
      </c>
      <c r="K146" s="428"/>
      <c r="L146" s="428"/>
      <c r="M146" s="427">
        <v>655749.38</v>
      </c>
      <c r="N146" s="428"/>
      <c r="O146" s="427"/>
      <c r="P146" s="427">
        <v>905522</v>
      </c>
      <c r="Q146" s="428"/>
      <c r="R146" s="429">
        <v>183886</v>
      </c>
      <c r="S146" s="428"/>
      <c r="T146" s="427">
        <v>0</v>
      </c>
      <c r="U146" s="427">
        <v>0</v>
      </c>
      <c r="V146" s="429">
        <v>61673.440000000002</v>
      </c>
      <c r="W146" s="427">
        <f t="shared" si="16"/>
        <v>61673.440000000002</v>
      </c>
      <c r="X146" s="429">
        <v>183886</v>
      </c>
      <c r="Y146" s="427">
        <f t="shared" si="29"/>
        <v>0</v>
      </c>
      <c r="Z146" s="287"/>
      <c r="AA146" s="285"/>
      <c r="AB146" s="264"/>
      <c r="AC146" s="264"/>
    </row>
    <row r="147" spans="1:29">
      <c r="A147" s="426" t="s">
        <v>794</v>
      </c>
      <c r="B147" s="426" t="s">
        <v>888</v>
      </c>
      <c r="C147" s="426" t="s">
        <v>889</v>
      </c>
      <c r="D147" s="431" t="s">
        <v>809</v>
      </c>
      <c r="E147" s="426" t="s">
        <v>810</v>
      </c>
      <c r="F147" s="427"/>
      <c r="G147" s="427"/>
      <c r="H147" s="427"/>
      <c r="I147" s="427"/>
      <c r="J147" s="427"/>
      <c r="K147" s="428"/>
      <c r="L147" s="428"/>
      <c r="M147" s="427">
        <v>0</v>
      </c>
      <c r="N147" s="428"/>
      <c r="O147" s="427"/>
      <c r="P147" s="427"/>
      <c r="Q147" s="428"/>
      <c r="R147" s="429">
        <v>569714</v>
      </c>
      <c r="S147" s="428"/>
      <c r="T147" s="427">
        <v>0</v>
      </c>
      <c r="U147" s="427">
        <v>0</v>
      </c>
      <c r="V147" s="429">
        <v>131962.79</v>
      </c>
      <c r="W147" s="427">
        <f t="shared" si="16"/>
        <v>131962.79</v>
      </c>
      <c r="X147" s="429">
        <v>569714</v>
      </c>
      <c r="Y147" s="427">
        <f t="shared" si="29"/>
        <v>0</v>
      </c>
      <c r="Z147" s="287"/>
      <c r="AA147" s="285"/>
      <c r="AB147" s="264"/>
      <c r="AC147" s="264"/>
    </row>
    <row r="148" spans="1:29">
      <c r="A148" s="426" t="s">
        <v>794</v>
      </c>
      <c r="B148" s="426" t="s">
        <v>888</v>
      </c>
      <c r="C148" s="426" t="s">
        <v>889</v>
      </c>
      <c r="D148" s="426" t="s">
        <v>890</v>
      </c>
      <c r="E148" s="426" t="s">
        <v>891</v>
      </c>
      <c r="F148" s="427">
        <v>1225</v>
      </c>
      <c r="G148" s="427"/>
      <c r="H148" s="427">
        <v>0</v>
      </c>
      <c r="I148" s="427"/>
      <c r="J148" s="427">
        <v>0</v>
      </c>
      <c r="K148" s="428"/>
      <c r="L148" s="428"/>
      <c r="M148" s="427">
        <v>0</v>
      </c>
      <c r="N148" s="428"/>
      <c r="O148" s="427"/>
      <c r="P148" s="427">
        <v>0</v>
      </c>
      <c r="Q148" s="428"/>
      <c r="R148" s="427">
        <v>0</v>
      </c>
      <c r="S148" s="428"/>
      <c r="T148" s="427">
        <v>0</v>
      </c>
      <c r="U148" s="427">
        <v>0</v>
      </c>
      <c r="V148" s="427">
        <v>0</v>
      </c>
      <c r="W148" s="427">
        <f t="shared" si="16"/>
        <v>0</v>
      </c>
      <c r="X148" s="427">
        <v>0</v>
      </c>
      <c r="Y148" s="427">
        <f t="shared" si="29"/>
        <v>0</v>
      </c>
      <c r="Z148" s="287"/>
      <c r="AA148" s="285"/>
      <c r="AB148" s="264"/>
      <c r="AC148" s="264"/>
    </row>
    <row r="149" spans="1:29">
      <c r="A149" s="426" t="s">
        <v>794</v>
      </c>
      <c r="B149" s="426" t="s">
        <v>888</v>
      </c>
      <c r="C149" s="426" t="s">
        <v>889</v>
      </c>
      <c r="D149" s="426" t="s">
        <v>841</v>
      </c>
      <c r="E149" s="426" t="s">
        <v>842</v>
      </c>
      <c r="F149" s="427">
        <v>7501.49</v>
      </c>
      <c r="G149" s="427"/>
      <c r="H149" s="427">
        <v>0</v>
      </c>
      <c r="I149" s="427"/>
      <c r="J149" s="427">
        <v>0</v>
      </c>
      <c r="K149" s="428"/>
      <c r="L149" s="428"/>
      <c r="M149" s="427">
        <v>0</v>
      </c>
      <c r="N149" s="428"/>
      <c r="O149" s="427"/>
      <c r="P149" s="427">
        <v>0</v>
      </c>
      <c r="Q149" s="428"/>
      <c r="R149" s="427">
        <v>0</v>
      </c>
      <c r="S149" s="428"/>
      <c r="T149" s="427">
        <v>0</v>
      </c>
      <c r="U149" s="427">
        <v>0</v>
      </c>
      <c r="V149" s="427">
        <v>0</v>
      </c>
      <c r="W149" s="427">
        <f t="shared" si="16"/>
        <v>0</v>
      </c>
      <c r="X149" s="427">
        <v>0</v>
      </c>
      <c r="Y149" s="427">
        <f t="shared" si="29"/>
        <v>0</v>
      </c>
      <c r="Z149" s="287"/>
      <c r="AA149" s="285"/>
      <c r="AB149" s="264"/>
      <c r="AC149" s="264"/>
    </row>
    <row r="150" spans="1:29">
      <c r="A150" s="426" t="s">
        <v>794</v>
      </c>
      <c r="B150" s="426" t="s">
        <v>888</v>
      </c>
      <c r="C150" s="426" t="s">
        <v>889</v>
      </c>
      <c r="D150" s="426" t="s">
        <v>892</v>
      </c>
      <c r="E150" s="426" t="s">
        <v>893</v>
      </c>
      <c r="F150" s="427">
        <v>1560</v>
      </c>
      <c r="G150" s="427"/>
      <c r="H150" s="427">
        <v>0</v>
      </c>
      <c r="I150" s="427"/>
      <c r="J150" s="427">
        <v>0</v>
      </c>
      <c r="K150" s="428"/>
      <c r="L150" s="428"/>
      <c r="M150" s="427">
        <v>0</v>
      </c>
      <c r="N150" s="428"/>
      <c r="O150" s="427"/>
      <c r="P150" s="427">
        <v>0</v>
      </c>
      <c r="Q150" s="428"/>
      <c r="R150" s="427">
        <v>0</v>
      </c>
      <c r="S150" s="428"/>
      <c r="T150" s="427">
        <v>0</v>
      </c>
      <c r="U150" s="427">
        <v>0</v>
      </c>
      <c r="V150" s="427">
        <v>0</v>
      </c>
      <c r="W150" s="427">
        <f t="shared" si="16"/>
        <v>0</v>
      </c>
      <c r="X150" s="427">
        <v>0</v>
      </c>
      <c r="Y150" s="427">
        <f t="shared" si="29"/>
        <v>0</v>
      </c>
      <c r="Z150" s="287"/>
      <c r="AA150" s="285"/>
      <c r="AB150" s="264"/>
      <c r="AC150" s="264"/>
    </row>
    <row r="151" spans="1:29">
      <c r="A151" s="426" t="s">
        <v>794</v>
      </c>
      <c r="B151" s="426" t="s">
        <v>888</v>
      </c>
      <c r="C151" s="426" t="s">
        <v>889</v>
      </c>
      <c r="D151" s="426" t="s">
        <v>894</v>
      </c>
      <c r="E151" s="426" t="s">
        <v>895</v>
      </c>
      <c r="F151" s="427">
        <v>0</v>
      </c>
      <c r="G151" s="427"/>
      <c r="H151" s="427">
        <v>0</v>
      </c>
      <c r="I151" s="427"/>
      <c r="J151" s="427">
        <v>0</v>
      </c>
      <c r="K151" s="428"/>
      <c r="L151" s="428"/>
      <c r="M151" s="427">
        <v>0</v>
      </c>
      <c r="N151" s="428"/>
      <c r="O151" s="427"/>
      <c r="P151" s="427">
        <v>0</v>
      </c>
      <c r="Q151" s="428"/>
      <c r="R151" s="427">
        <v>0</v>
      </c>
      <c r="S151" s="428"/>
      <c r="T151" s="427">
        <v>0</v>
      </c>
      <c r="U151" s="427">
        <v>0</v>
      </c>
      <c r="V151" s="427">
        <v>0</v>
      </c>
      <c r="W151" s="427">
        <f t="shared" si="16"/>
        <v>0</v>
      </c>
      <c r="X151" s="427">
        <v>0</v>
      </c>
      <c r="Y151" s="427">
        <f t="shared" si="29"/>
        <v>0</v>
      </c>
      <c r="Z151" s="287"/>
      <c r="AA151" s="285"/>
      <c r="AB151" s="264"/>
      <c r="AC151" s="264"/>
    </row>
    <row r="152" spans="1:29">
      <c r="A152" s="426"/>
      <c r="B152" s="426"/>
      <c r="C152" s="426"/>
      <c r="D152" s="426"/>
      <c r="E152" s="426"/>
      <c r="F152" s="427">
        <f>SUM(F143:F151)</f>
        <v>4677613.97</v>
      </c>
      <c r="G152" s="427"/>
      <c r="H152" s="427">
        <f>SUM(H143:H151)</f>
        <v>4671395.28</v>
      </c>
      <c r="I152" s="427"/>
      <c r="J152" s="427">
        <f>SUM(J143:J151)</f>
        <v>4236524.3</v>
      </c>
      <c r="K152" s="428">
        <f>SUM(K143:K151)</f>
        <v>60</v>
      </c>
      <c r="L152" s="428"/>
      <c r="M152" s="427">
        <f>SUM(M143:M151)</f>
        <v>4447649.99</v>
      </c>
      <c r="N152" s="428">
        <f>SUM(N143:N151)</f>
        <v>63</v>
      </c>
      <c r="O152" s="427"/>
      <c r="P152" s="427">
        <f>SUM(P143:P151)</f>
        <v>5074591.49</v>
      </c>
      <c r="Q152" s="428">
        <f>SUM(Q143:Q151)</f>
        <v>60</v>
      </c>
      <c r="R152" s="427">
        <f>SUM(R143:R151)</f>
        <v>4495775</v>
      </c>
      <c r="S152" s="428">
        <f>SUM(S143:S151)</f>
        <v>70</v>
      </c>
      <c r="T152" s="427">
        <f t="shared" ref="T152:Y152" si="30">SUM(T143:T151)</f>
        <v>0</v>
      </c>
      <c r="U152" s="427">
        <f t="shared" si="30"/>
        <v>0</v>
      </c>
      <c r="V152" s="427">
        <f t="shared" si="30"/>
        <v>1064034.31</v>
      </c>
      <c r="W152" s="427">
        <f t="shared" si="30"/>
        <v>1064034.31</v>
      </c>
      <c r="X152" s="427">
        <f>SUM(X143:X151)</f>
        <v>5187297</v>
      </c>
      <c r="Y152" s="427">
        <f t="shared" si="30"/>
        <v>-691522</v>
      </c>
      <c r="Z152" s="287"/>
      <c r="AA152" s="285"/>
      <c r="AB152" s="264"/>
      <c r="AC152" s="264"/>
    </row>
    <row r="153" spans="1:29">
      <c r="A153" s="426"/>
      <c r="B153" s="426"/>
      <c r="C153" s="426"/>
      <c r="D153" s="426"/>
      <c r="E153" s="426"/>
      <c r="F153" s="427"/>
      <c r="G153" s="427"/>
      <c r="H153" s="427"/>
      <c r="I153" s="427"/>
      <c r="J153" s="427"/>
      <c r="K153" s="428"/>
      <c r="L153" s="428"/>
      <c r="M153" s="427"/>
      <c r="N153" s="428"/>
      <c r="O153" s="427"/>
      <c r="P153" s="427"/>
      <c r="Q153" s="428"/>
      <c r="R153" s="427"/>
      <c r="S153" s="428"/>
      <c r="T153" s="427"/>
      <c r="U153" s="427"/>
      <c r="V153" s="427"/>
      <c r="W153" s="427"/>
      <c r="X153" s="427"/>
      <c r="Y153" s="427"/>
      <c r="Z153" s="287"/>
      <c r="AA153" s="285"/>
      <c r="AB153" s="264"/>
      <c r="AC153" s="264"/>
    </row>
    <row r="154" spans="1:29">
      <c r="A154" s="426" t="s">
        <v>794</v>
      </c>
      <c r="B154" s="426" t="s">
        <v>896</v>
      </c>
      <c r="C154" s="426" t="s">
        <v>897</v>
      </c>
      <c r="D154" s="426" t="s">
        <v>797</v>
      </c>
      <c r="E154" s="426" t="s">
        <v>798</v>
      </c>
      <c r="F154" s="427">
        <v>4108126.13</v>
      </c>
      <c r="G154" s="427"/>
      <c r="H154" s="427">
        <v>3953945.58</v>
      </c>
      <c r="I154" s="427"/>
      <c r="J154" s="427">
        <v>3947372.98</v>
      </c>
      <c r="K154" s="432">
        <v>61</v>
      </c>
      <c r="L154" s="432"/>
      <c r="M154" s="427">
        <v>4199118.4400000004</v>
      </c>
      <c r="N154" s="432">
        <v>67</v>
      </c>
      <c r="O154" s="427"/>
      <c r="P154" s="427">
        <v>4475826</v>
      </c>
      <c r="Q154" s="432">
        <v>65</v>
      </c>
      <c r="R154" s="427">
        <v>4641459</v>
      </c>
      <c r="S154" s="432">
        <v>70</v>
      </c>
      <c r="T154" s="427">
        <v>0</v>
      </c>
      <c r="U154" s="427">
        <v>0</v>
      </c>
      <c r="V154" s="429">
        <v>911938.04</v>
      </c>
      <c r="W154" s="427">
        <f t="shared" ref="W154:W224" si="31">T154+U154+V154</f>
        <v>911938.04</v>
      </c>
      <c r="X154" s="427">
        <v>4641459</v>
      </c>
      <c r="Y154" s="427">
        <f t="shared" ref="Y154:Y161" si="32">R154-X154</f>
        <v>0</v>
      </c>
      <c r="Z154" s="287"/>
      <c r="AA154" s="285"/>
      <c r="AB154" s="264"/>
      <c r="AC154" s="264"/>
    </row>
    <row r="155" spans="1:29">
      <c r="A155" s="426" t="s">
        <v>794</v>
      </c>
      <c r="B155" s="426" t="s">
        <v>896</v>
      </c>
      <c r="C155" s="426" t="s">
        <v>897</v>
      </c>
      <c r="D155" s="426" t="s">
        <v>829</v>
      </c>
      <c r="E155" s="426" t="s">
        <v>830</v>
      </c>
      <c r="F155" s="427">
        <v>0</v>
      </c>
      <c r="G155" s="427"/>
      <c r="H155" s="427">
        <v>0</v>
      </c>
      <c r="I155" s="427"/>
      <c r="J155" s="427">
        <v>0</v>
      </c>
      <c r="K155" s="432"/>
      <c r="L155" s="432"/>
      <c r="M155" s="427">
        <v>1907.25</v>
      </c>
      <c r="N155" s="432"/>
      <c r="O155" s="427"/>
      <c r="P155" s="427">
        <v>0</v>
      </c>
      <c r="Q155" s="432"/>
      <c r="R155" s="427">
        <v>406</v>
      </c>
      <c r="S155" s="432"/>
      <c r="T155" s="427">
        <v>0</v>
      </c>
      <c r="U155" s="427">
        <v>0</v>
      </c>
      <c r="V155" s="429">
        <v>0</v>
      </c>
      <c r="W155" s="427">
        <f t="shared" si="31"/>
        <v>0</v>
      </c>
      <c r="X155" s="427">
        <v>406</v>
      </c>
      <c r="Y155" s="427">
        <f t="shared" si="32"/>
        <v>0</v>
      </c>
      <c r="Z155" s="287"/>
      <c r="AA155" s="285"/>
      <c r="AB155" s="264"/>
      <c r="AC155" s="264"/>
    </row>
    <row r="156" spans="1:29">
      <c r="A156" s="426" t="s">
        <v>794</v>
      </c>
      <c r="B156" s="426" t="s">
        <v>896</v>
      </c>
      <c r="C156" s="426" t="s">
        <v>897</v>
      </c>
      <c r="D156" s="426" t="s">
        <v>819</v>
      </c>
      <c r="E156" s="426" t="s">
        <v>820</v>
      </c>
      <c r="F156" s="427">
        <v>250</v>
      </c>
      <c r="G156" s="427"/>
      <c r="H156" s="427">
        <v>0</v>
      </c>
      <c r="I156" s="427"/>
      <c r="J156" s="427">
        <v>0</v>
      </c>
      <c r="K156" s="432"/>
      <c r="L156" s="432"/>
      <c r="M156" s="427">
        <v>0</v>
      </c>
      <c r="N156" s="432"/>
      <c r="O156" s="427"/>
      <c r="P156" s="427">
        <v>0</v>
      </c>
      <c r="Q156" s="432"/>
      <c r="R156" s="427">
        <v>0</v>
      </c>
      <c r="S156" s="432"/>
      <c r="T156" s="427">
        <v>0</v>
      </c>
      <c r="U156" s="427">
        <v>0</v>
      </c>
      <c r="V156" s="427">
        <v>0</v>
      </c>
      <c r="W156" s="427">
        <f t="shared" si="31"/>
        <v>0</v>
      </c>
      <c r="X156" s="427">
        <v>0</v>
      </c>
      <c r="Y156" s="427">
        <f t="shared" si="32"/>
        <v>0</v>
      </c>
      <c r="Z156" s="287"/>
      <c r="AA156" s="285"/>
      <c r="AB156" s="264"/>
      <c r="AC156" s="264"/>
    </row>
    <row r="157" spans="1:29">
      <c r="A157" s="426" t="s">
        <v>794</v>
      </c>
      <c r="B157" s="426" t="s">
        <v>896</v>
      </c>
      <c r="C157" s="426" t="s">
        <v>897</v>
      </c>
      <c r="D157" s="426" t="s">
        <v>803</v>
      </c>
      <c r="E157" s="426" t="s">
        <v>804</v>
      </c>
      <c r="F157" s="427">
        <v>59415.5</v>
      </c>
      <c r="G157" s="427"/>
      <c r="H157" s="427">
        <v>50845.11</v>
      </c>
      <c r="I157" s="427"/>
      <c r="J157" s="427">
        <v>50995.98</v>
      </c>
      <c r="K157" s="432"/>
      <c r="L157" s="432"/>
      <c r="M157" s="427">
        <v>56166.15</v>
      </c>
      <c r="N157" s="432"/>
      <c r="O157" s="427"/>
      <c r="P157" s="427">
        <v>64899.48</v>
      </c>
      <c r="Q157" s="432"/>
      <c r="R157" s="427">
        <v>57448</v>
      </c>
      <c r="S157" s="432"/>
      <c r="T157" s="427">
        <v>0</v>
      </c>
      <c r="U157" s="427">
        <v>0</v>
      </c>
      <c r="V157" s="429">
        <v>11403.92</v>
      </c>
      <c r="W157" s="427">
        <f t="shared" si="31"/>
        <v>11403.92</v>
      </c>
      <c r="X157" s="427">
        <v>57448</v>
      </c>
      <c r="Y157" s="427">
        <f t="shared" si="32"/>
        <v>0</v>
      </c>
      <c r="Z157" s="287"/>
      <c r="AA157" s="285"/>
      <c r="AB157" s="264"/>
      <c r="AC157" s="264"/>
    </row>
    <row r="158" spans="1:29">
      <c r="A158" s="426" t="s">
        <v>794</v>
      </c>
      <c r="B158" s="426" t="s">
        <v>896</v>
      </c>
      <c r="C158" s="426" t="s">
        <v>897</v>
      </c>
      <c r="D158" s="426" t="s">
        <v>805</v>
      </c>
      <c r="E158" s="426" t="s">
        <v>806</v>
      </c>
      <c r="F158" s="427">
        <v>22.32</v>
      </c>
      <c r="G158" s="427"/>
      <c r="H158" s="427">
        <v>653.48</v>
      </c>
      <c r="I158" s="427"/>
      <c r="J158" s="427">
        <v>0</v>
      </c>
      <c r="K158" s="432"/>
      <c r="L158" s="432"/>
      <c r="M158" s="427">
        <v>636.12</v>
      </c>
      <c r="N158" s="432"/>
      <c r="O158" s="427"/>
      <c r="P158" s="427">
        <v>0</v>
      </c>
      <c r="Q158" s="432"/>
      <c r="R158" s="427">
        <v>0</v>
      </c>
      <c r="S158" s="432"/>
      <c r="T158" s="427">
        <v>0</v>
      </c>
      <c r="U158" s="427">
        <v>0</v>
      </c>
      <c r="V158" s="427">
        <v>0</v>
      </c>
      <c r="W158" s="427">
        <f t="shared" si="31"/>
        <v>0</v>
      </c>
      <c r="X158" s="427">
        <v>0</v>
      </c>
      <c r="Y158" s="427">
        <f t="shared" si="32"/>
        <v>0</v>
      </c>
      <c r="Z158" s="287"/>
      <c r="AA158" s="285"/>
      <c r="AB158" s="264"/>
      <c r="AC158" s="264"/>
    </row>
    <row r="159" spans="1:29">
      <c r="A159" s="426" t="s">
        <v>794</v>
      </c>
      <c r="B159" s="426" t="s">
        <v>896</v>
      </c>
      <c r="C159" s="426" t="s">
        <v>897</v>
      </c>
      <c r="D159" s="426" t="s">
        <v>807</v>
      </c>
      <c r="E159" s="426" t="s">
        <v>808</v>
      </c>
      <c r="F159" s="427">
        <v>708029.3</v>
      </c>
      <c r="G159" s="427"/>
      <c r="H159" s="427">
        <v>786460.29</v>
      </c>
      <c r="I159" s="427"/>
      <c r="J159" s="427">
        <v>753395.52</v>
      </c>
      <c r="K159" s="432"/>
      <c r="L159" s="432"/>
      <c r="M159" s="427">
        <v>846774.75</v>
      </c>
      <c r="N159" s="432"/>
      <c r="O159" s="427"/>
      <c r="P159" s="427">
        <v>1070349</v>
      </c>
      <c r="Q159" s="432"/>
      <c r="R159" s="429">
        <v>162895</v>
      </c>
      <c r="S159" s="432"/>
      <c r="T159" s="427">
        <v>0</v>
      </c>
      <c r="U159" s="427">
        <v>0</v>
      </c>
      <c r="V159" s="429">
        <v>60829.95</v>
      </c>
      <c r="W159" s="427">
        <f t="shared" si="31"/>
        <v>60829.95</v>
      </c>
      <c r="X159" s="429">
        <v>162895</v>
      </c>
      <c r="Y159" s="427">
        <f t="shared" si="32"/>
        <v>0</v>
      </c>
      <c r="Z159" s="287"/>
      <c r="AA159" s="285"/>
      <c r="AB159" s="264"/>
      <c r="AC159" s="264"/>
    </row>
    <row r="160" spans="1:29">
      <c r="A160" s="426" t="s">
        <v>794</v>
      </c>
      <c r="B160" s="426" t="s">
        <v>896</v>
      </c>
      <c r="C160" s="426" t="s">
        <v>897</v>
      </c>
      <c r="D160" s="431" t="s">
        <v>809</v>
      </c>
      <c r="E160" s="426" t="s">
        <v>810</v>
      </c>
      <c r="F160" s="427"/>
      <c r="G160" s="427"/>
      <c r="H160" s="427"/>
      <c r="I160" s="427"/>
      <c r="J160" s="427"/>
      <c r="K160" s="428"/>
      <c r="L160" s="428"/>
      <c r="M160" s="427">
        <v>0</v>
      </c>
      <c r="N160" s="428"/>
      <c r="O160" s="427"/>
      <c r="P160" s="427"/>
      <c r="Q160" s="428"/>
      <c r="R160" s="429">
        <v>738990</v>
      </c>
      <c r="S160" s="428"/>
      <c r="T160" s="427">
        <v>0</v>
      </c>
      <c r="U160" s="427">
        <v>0</v>
      </c>
      <c r="V160" s="429">
        <v>173604.04</v>
      </c>
      <c r="W160" s="427">
        <f t="shared" si="31"/>
        <v>173604.04</v>
      </c>
      <c r="X160" s="429">
        <v>738990</v>
      </c>
      <c r="Y160" s="427">
        <f t="shared" si="32"/>
        <v>0</v>
      </c>
      <c r="Z160" s="287"/>
      <c r="AA160" s="285"/>
      <c r="AB160" s="264"/>
      <c r="AC160" s="264"/>
    </row>
    <row r="161" spans="1:29">
      <c r="A161" s="426" t="s">
        <v>794</v>
      </c>
      <c r="B161" s="426" t="s">
        <v>896</v>
      </c>
      <c r="C161" s="426" t="s">
        <v>897</v>
      </c>
      <c r="D161" s="426" t="s">
        <v>841</v>
      </c>
      <c r="E161" s="426" t="s">
        <v>842</v>
      </c>
      <c r="F161" s="427">
        <v>11379.86</v>
      </c>
      <c r="G161" s="427"/>
      <c r="H161" s="427">
        <v>11317.91</v>
      </c>
      <c r="I161" s="427"/>
      <c r="J161" s="427">
        <v>0</v>
      </c>
      <c r="K161" s="432"/>
      <c r="L161" s="432"/>
      <c r="M161" s="427">
        <v>0</v>
      </c>
      <c r="N161" s="432"/>
      <c r="O161" s="427"/>
      <c r="P161" s="427">
        <v>0</v>
      </c>
      <c r="Q161" s="432"/>
      <c r="R161" s="427">
        <v>0</v>
      </c>
      <c r="S161" s="432"/>
      <c r="T161" s="427">
        <v>0</v>
      </c>
      <c r="U161" s="427">
        <v>0</v>
      </c>
      <c r="V161" s="427">
        <v>0</v>
      </c>
      <c r="W161" s="427">
        <f t="shared" si="31"/>
        <v>0</v>
      </c>
      <c r="X161" s="427">
        <v>0</v>
      </c>
      <c r="Y161" s="427">
        <f t="shared" si="32"/>
        <v>0</v>
      </c>
      <c r="Z161" s="287"/>
      <c r="AA161" s="285"/>
      <c r="AB161" s="264"/>
      <c r="AC161" s="264"/>
    </row>
    <row r="162" spans="1:29">
      <c r="A162" s="426"/>
      <c r="B162" s="426"/>
      <c r="C162" s="426"/>
      <c r="D162" s="426"/>
      <c r="E162" s="426"/>
      <c r="F162" s="427">
        <f>SUM(F154:F161)</f>
        <v>4887223.1100000003</v>
      </c>
      <c r="G162" s="427"/>
      <c r="H162" s="427">
        <f>SUM(H154:H161)</f>
        <v>4803222.37</v>
      </c>
      <c r="I162" s="427"/>
      <c r="J162" s="427">
        <f>SUM(J154:J161)</f>
        <v>4751764.4800000004</v>
      </c>
      <c r="K162" s="432">
        <f>SUM(K154:K161)</f>
        <v>61</v>
      </c>
      <c r="L162" s="432"/>
      <c r="M162" s="427">
        <f>SUM(M154:M161)</f>
        <v>5104602.7100000009</v>
      </c>
      <c r="N162" s="432">
        <f>SUM(N154:N161)</f>
        <v>67</v>
      </c>
      <c r="O162" s="427"/>
      <c r="P162" s="427">
        <f>SUM(P154:P161)</f>
        <v>5611074.4800000004</v>
      </c>
      <c r="Q162" s="432">
        <f>SUM(Q154:Q161)</f>
        <v>65</v>
      </c>
      <c r="R162" s="427">
        <f>SUM(R154:R161)</f>
        <v>5601198</v>
      </c>
      <c r="S162" s="432">
        <f>SUM(S154:S161)</f>
        <v>70</v>
      </c>
      <c r="T162" s="427">
        <f t="shared" ref="T162:Y162" si="33">SUM(T154:T161)</f>
        <v>0</v>
      </c>
      <c r="U162" s="427">
        <f t="shared" si="33"/>
        <v>0</v>
      </c>
      <c r="V162" s="427">
        <f t="shared" si="33"/>
        <v>1157775.95</v>
      </c>
      <c r="W162" s="427">
        <f t="shared" si="33"/>
        <v>1157775.95</v>
      </c>
      <c r="X162" s="427">
        <f>SUM(X154:X161)</f>
        <v>5601198</v>
      </c>
      <c r="Y162" s="427">
        <f t="shared" si="33"/>
        <v>0</v>
      </c>
      <c r="Z162" s="287"/>
      <c r="AA162" s="285"/>
      <c r="AB162" s="264"/>
      <c r="AC162" s="264"/>
    </row>
    <row r="163" spans="1:29">
      <c r="A163" s="426"/>
      <c r="B163" s="426"/>
      <c r="C163" s="426"/>
      <c r="D163" s="426"/>
      <c r="E163" s="426"/>
      <c r="F163" s="427"/>
      <c r="G163" s="427"/>
      <c r="H163" s="427"/>
      <c r="I163" s="427"/>
      <c r="J163" s="427"/>
      <c r="K163" s="428"/>
      <c r="L163" s="428"/>
      <c r="M163" s="427"/>
      <c r="N163" s="428"/>
      <c r="O163" s="427"/>
      <c r="P163" s="427"/>
      <c r="Q163" s="428"/>
      <c r="R163" s="427"/>
      <c r="S163" s="428"/>
      <c r="T163" s="427"/>
      <c r="U163" s="427"/>
      <c r="V163" s="427"/>
      <c r="W163" s="427"/>
      <c r="X163" s="427"/>
      <c r="Y163" s="427"/>
      <c r="Z163" s="287"/>
      <c r="AA163" s="285"/>
      <c r="AB163" s="264"/>
      <c r="AC163" s="264"/>
    </row>
    <row r="164" spans="1:29">
      <c r="A164" s="426" t="s">
        <v>794</v>
      </c>
      <c r="B164" s="426" t="s">
        <v>898</v>
      </c>
      <c r="C164" s="426" t="s">
        <v>899</v>
      </c>
      <c r="D164" s="426" t="s">
        <v>797</v>
      </c>
      <c r="E164" s="426" t="s">
        <v>798</v>
      </c>
      <c r="F164" s="427">
        <v>3110121.47</v>
      </c>
      <c r="G164" s="427"/>
      <c r="H164" s="427">
        <v>3027478.43</v>
      </c>
      <c r="I164" s="427"/>
      <c r="J164" s="427">
        <v>3081280.56</v>
      </c>
      <c r="K164" s="428">
        <v>48</v>
      </c>
      <c r="L164" s="428"/>
      <c r="M164" s="427">
        <v>3103996.26</v>
      </c>
      <c r="N164" s="428">
        <v>48</v>
      </c>
      <c r="O164" s="427"/>
      <c r="P164" s="427">
        <v>3386322</v>
      </c>
      <c r="Q164" s="428">
        <v>48</v>
      </c>
      <c r="R164" s="429">
        <v>3250565</v>
      </c>
      <c r="S164" s="433">
        <v>48.7</v>
      </c>
      <c r="T164" s="427">
        <v>0</v>
      </c>
      <c r="U164" s="427">
        <v>0</v>
      </c>
      <c r="V164" s="429">
        <v>630167.19999999995</v>
      </c>
      <c r="W164" s="427">
        <f t="shared" si="31"/>
        <v>630167.19999999995</v>
      </c>
      <c r="X164" s="427">
        <v>3250565</v>
      </c>
      <c r="Y164" s="427">
        <f t="shared" ref="Y164:Y171" si="34">R164-X164</f>
        <v>0</v>
      </c>
      <c r="Z164" s="287"/>
      <c r="AA164" s="285"/>
      <c r="AB164" s="264"/>
      <c r="AC164" s="264"/>
    </row>
    <row r="165" spans="1:29">
      <c r="A165" s="426" t="s">
        <v>794</v>
      </c>
      <c r="B165" s="426" t="s">
        <v>898</v>
      </c>
      <c r="C165" s="426" t="s">
        <v>899</v>
      </c>
      <c r="D165" s="426" t="s">
        <v>819</v>
      </c>
      <c r="E165" s="426" t="s">
        <v>820</v>
      </c>
      <c r="F165" s="427">
        <v>150</v>
      </c>
      <c r="G165" s="427"/>
      <c r="H165" s="427">
        <v>150</v>
      </c>
      <c r="I165" s="427"/>
      <c r="J165" s="427">
        <v>200</v>
      </c>
      <c r="K165" s="428"/>
      <c r="L165" s="428"/>
      <c r="M165" s="427">
        <v>550</v>
      </c>
      <c r="N165" s="428"/>
      <c r="O165" s="427"/>
      <c r="P165" s="427">
        <v>150</v>
      </c>
      <c r="Q165" s="428"/>
      <c r="R165" s="427">
        <v>550</v>
      </c>
      <c r="S165" s="433"/>
      <c r="T165" s="427">
        <v>0</v>
      </c>
      <c r="U165" s="427">
        <v>0</v>
      </c>
      <c r="V165" s="427">
        <v>0</v>
      </c>
      <c r="W165" s="427">
        <f t="shared" si="31"/>
        <v>0</v>
      </c>
      <c r="X165" s="427">
        <v>550</v>
      </c>
      <c r="Y165" s="427">
        <f t="shared" si="34"/>
        <v>0</v>
      </c>
      <c r="Z165" s="287"/>
      <c r="AA165" s="285"/>
      <c r="AB165" s="264"/>
      <c r="AC165" s="264"/>
    </row>
    <row r="166" spans="1:29">
      <c r="A166" s="426" t="s">
        <v>794</v>
      </c>
      <c r="B166" s="426" t="s">
        <v>898</v>
      </c>
      <c r="C166" s="426" t="s">
        <v>899</v>
      </c>
      <c r="D166" s="426" t="s">
        <v>803</v>
      </c>
      <c r="E166" s="426" t="s">
        <v>804</v>
      </c>
      <c r="F166" s="427">
        <v>34580.78</v>
      </c>
      <c r="G166" s="427"/>
      <c r="H166" s="427">
        <v>29767.98</v>
      </c>
      <c r="I166" s="427"/>
      <c r="J166" s="427">
        <v>31999.42</v>
      </c>
      <c r="K166" s="428"/>
      <c r="L166" s="428"/>
      <c r="M166" s="427">
        <v>34225.660000000003</v>
      </c>
      <c r="N166" s="428"/>
      <c r="O166" s="427"/>
      <c r="P166" s="427">
        <v>49101.67</v>
      </c>
      <c r="Q166" s="428"/>
      <c r="R166" s="427">
        <v>35914</v>
      </c>
      <c r="S166" s="433"/>
      <c r="T166" s="427">
        <v>0</v>
      </c>
      <c r="U166" s="427">
        <v>0</v>
      </c>
      <c r="V166" s="429">
        <v>7166.29</v>
      </c>
      <c r="W166" s="427">
        <f t="shared" si="31"/>
        <v>7166.29</v>
      </c>
      <c r="X166" s="427">
        <v>35914</v>
      </c>
      <c r="Y166" s="427">
        <f t="shared" si="34"/>
        <v>0</v>
      </c>
      <c r="Z166" s="287"/>
      <c r="AA166" s="285"/>
      <c r="AB166" s="264"/>
      <c r="AC166" s="264"/>
    </row>
    <row r="167" spans="1:29">
      <c r="A167" s="426" t="s">
        <v>794</v>
      </c>
      <c r="B167" s="426" t="s">
        <v>898</v>
      </c>
      <c r="C167" s="426" t="s">
        <v>899</v>
      </c>
      <c r="D167" s="426" t="s">
        <v>805</v>
      </c>
      <c r="E167" s="426" t="s">
        <v>806</v>
      </c>
      <c r="F167" s="427">
        <v>352.16</v>
      </c>
      <c r="G167" s="427"/>
      <c r="H167" s="427">
        <v>355.01</v>
      </c>
      <c r="I167" s="427"/>
      <c r="J167" s="427">
        <v>0</v>
      </c>
      <c r="K167" s="428"/>
      <c r="L167" s="428"/>
      <c r="M167" s="427">
        <v>0</v>
      </c>
      <c r="N167" s="428"/>
      <c r="O167" s="427"/>
      <c r="P167" s="427">
        <v>0</v>
      </c>
      <c r="Q167" s="428"/>
      <c r="R167" s="427">
        <v>0</v>
      </c>
      <c r="S167" s="433"/>
      <c r="T167" s="427">
        <v>0</v>
      </c>
      <c r="U167" s="427">
        <v>0</v>
      </c>
      <c r="V167" s="427">
        <v>0</v>
      </c>
      <c r="W167" s="427">
        <f t="shared" si="31"/>
        <v>0</v>
      </c>
      <c r="X167" s="427">
        <v>0</v>
      </c>
      <c r="Y167" s="427">
        <f t="shared" si="34"/>
        <v>0</v>
      </c>
      <c r="Z167" s="287"/>
      <c r="AA167" s="285"/>
      <c r="AB167" s="264"/>
      <c r="AC167" s="264"/>
    </row>
    <row r="168" spans="1:29">
      <c r="A168" s="426" t="s">
        <v>794</v>
      </c>
      <c r="B168" s="426" t="s">
        <v>898</v>
      </c>
      <c r="C168" s="426" t="s">
        <v>899</v>
      </c>
      <c r="D168" s="426" t="s">
        <v>807</v>
      </c>
      <c r="E168" s="426" t="s">
        <v>808</v>
      </c>
      <c r="F168" s="427">
        <v>465415.71</v>
      </c>
      <c r="G168" s="427"/>
      <c r="H168" s="427">
        <v>525331.96</v>
      </c>
      <c r="I168" s="427"/>
      <c r="J168" s="427">
        <v>526901.49</v>
      </c>
      <c r="K168" s="428"/>
      <c r="L168" s="428"/>
      <c r="M168" s="427">
        <v>604350.93000000005</v>
      </c>
      <c r="N168" s="428"/>
      <c r="O168" s="427"/>
      <c r="P168" s="427">
        <v>771687</v>
      </c>
      <c r="Q168" s="428"/>
      <c r="R168" s="429">
        <v>88137</v>
      </c>
      <c r="S168" s="433"/>
      <c r="T168" s="427">
        <v>0</v>
      </c>
      <c r="U168" s="427">
        <v>0</v>
      </c>
      <c r="V168" s="429">
        <v>40161.21</v>
      </c>
      <c r="W168" s="427">
        <f t="shared" si="31"/>
        <v>40161.21</v>
      </c>
      <c r="X168" s="429">
        <v>88137</v>
      </c>
      <c r="Y168" s="427">
        <f t="shared" si="34"/>
        <v>0</v>
      </c>
      <c r="Z168" s="287"/>
      <c r="AA168" s="285"/>
      <c r="AB168" s="264"/>
      <c r="AC168" s="264"/>
    </row>
    <row r="169" spans="1:29">
      <c r="A169" s="426" t="s">
        <v>794</v>
      </c>
      <c r="B169" s="426" t="s">
        <v>898</v>
      </c>
      <c r="C169" s="426" t="s">
        <v>899</v>
      </c>
      <c r="D169" s="431" t="s">
        <v>809</v>
      </c>
      <c r="E169" s="426" t="s">
        <v>810</v>
      </c>
      <c r="F169" s="427"/>
      <c r="G169" s="427"/>
      <c r="H169" s="427"/>
      <c r="I169" s="427"/>
      <c r="J169" s="427"/>
      <c r="K169" s="428"/>
      <c r="L169" s="428"/>
      <c r="M169" s="427">
        <v>0</v>
      </c>
      <c r="N169" s="428"/>
      <c r="O169" s="427"/>
      <c r="P169" s="427"/>
      <c r="Q169" s="428"/>
      <c r="R169" s="429">
        <v>514012</v>
      </c>
      <c r="S169" s="433"/>
      <c r="T169" s="427">
        <v>0</v>
      </c>
      <c r="U169" s="427">
        <v>0</v>
      </c>
      <c r="V169" s="429">
        <v>116602.79</v>
      </c>
      <c r="W169" s="427">
        <f t="shared" si="31"/>
        <v>116602.79</v>
      </c>
      <c r="X169" s="429">
        <v>514012</v>
      </c>
      <c r="Y169" s="427">
        <f t="shared" si="34"/>
        <v>0</v>
      </c>
      <c r="Z169" s="287"/>
      <c r="AA169" s="285"/>
      <c r="AB169" s="264"/>
      <c r="AC169" s="264"/>
    </row>
    <row r="170" spans="1:29">
      <c r="A170" s="426" t="s">
        <v>794</v>
      </c>
      <c r="B170" s="426" t="s">
        <v>898</v>
      </c>
      <c r="C170" s="426" t="s">
        <v>899</v>
      </c>
      <c r="D170" s="426" t="s">
        <v>900</v>
      </c>
      <c r="E170" s="426" t="s">
        <v>901</v>
      </c>
      <c r="F170" s="427">
        <v>21462.94</v>
      </c>
      <c r="G170" s="427"/>
      <c r="H170" s="427">
        <v>11350</v>
      </c>
      <c r="I170" s="427"/>
      <c r="J170" s="427">
        <v>20717.39</v>
      </c>
      <c r="K170" s="428"/>
      <c r="L170" s="428"/>
      <c r="M170" s="427">
        <v>13939.51</v>
      </c>
      <c r="N170" s="428"/>
      <c r="O170" s="427"/>
      <c r="P170" s="427">
        <v>15000</v>
      </c>
      <c r="Q170" s="428"/>
      <c r="R170" s="427">
        <v>15000</v>
      </c>
      <c r="S170" s="433"/>
      <c r="T170" s="427">
        <v>0</v>
      </c>
      <c r="U170" s="429">
        <v>12780.82</v>
      </c>
      <c r="V170" s="429">
        <v>444.69</v>
      </c>
      <c r="W170" s="427">
        <f t="shared" si="31"/>
        <v>13225.51</v>
      </c>
      <c r="X170" s="427">
        <v>15000</v>
      </c>
      <c r="Y170" s="427">
        <f t="shared" si="34"/>
        <v>0</v>
      </c>
      <c r="Z170" s="287"/>
      <c r="AA170" s="285"/>
      <c r="AB170" s="264"/>
      <c r="AC170" s="264"/>
    </row>
    <row r="171" spans="1:29">
      <c r="A171" s="426" t="s">
        <v>794</v>
      </c>
      <c r="B171" s="426" t="s">
        <v>898</v>
      </c>
      <c r="C171" s="426" t="s">
        <v>899</v>
      </c>
      <c r="D171" s="426" t="s">
        <v>880</v>
      </c>
      <c r="E171" s="426" t="s">
        <v>881</v>
      </c>
      <c r="F171" s="427">
        <v>567.5</v>
      </c>
      <c r="G171" s="427"/>
      <c r="H171" s="427">
        <v>9975</v>
      </c>
      <c r="I171" s="427"/>
      <c r="J171" s="427">
        <v>4070</v>
      </c>
      <c r="K171" s="428"/>
      <c r="L171" s="428"/>
      <c r="M171" s="427">
        <v>4315</v>
      </c>
      <c r="N171" s="428"/>
      <c r="O171" s="427"/>
      <c r="P171" s="427">
        <v>12000</v>
      </c>
      <c r="Q171" s="428"/>
      <c r="R171" s="427">
        <v>12000</v>
      </c>
      <c r="S171" s="433"/>
      <c r="T171" s="427">
        <v>0</v>
      </c>
      <c r="U171" s="429">
        <v>5460</v>
      </c>
      <c r="V171" s="429">
        <v>0</v>
      </c>
      <c r="W171" s="427">
        <f t="shared" si="31"/>
        <v>5460</v>
      </c>
      <c r="X171" s="427">
        <v>12000</v>
      </c>
      <c r="Y171" s="427">
        <f t="shared" si="34"/>
        <v>0</v>
      </c>
      <c r="Z171" s="287"/>
      <c r="AA171" s="285"/>
      <c r="AB171" s="264"/>
      <c r="AC171" s="264"/>
    </row>
    <row r="172" spans="1:29">
      <c r="A172" s="426"/>
      <c r="B172" s="426"/>
      <c r="C172" s="426"/>
      <c r="D172" s="426"/>
      <c r="E172" s="426"/>
      <c r="F172" s="427">
        <f>SUM(F164:F171)</f>
        <v>3632650.56</v>
      </c>
      <c r="G172" s="427"/>
      <c r="H172" s="427">
        <f>SUM(H164:H171)</f>
        <v>3604408.38</v>
      </c>
      <c r="I172" s="427"/>
      <c r="J172" s="427">
        <f>SUM(J164:J171)</f>
        <v>3665168.86</v>
      </c>
      <c r="K172" s="428">
        <f>SUM(K164:K171)</f>
        <v>48</v>
      </c>
      <c r="L172" s="428"/>
      <c r="M172" s="427">
        <f>SUM(M164:M171)</f>
        <v>3761377.36</v>
      </c>
      <c r="N172" s="428">
        <f>SUM(N164:N171)</f>
        <v>48</v>
      </c>
      <c r="O172" s="427"/>
      <c r="P172" s="427">
        <f>SUM(P164:P171)</f>
        <v>4234260.67</v>
      </c>
      <c r="Q172" s="428">
        <f>SUM(Q164:Q171)</f>
        <v>48</v>
      </c>
      <c r="R172" s="427">
        <f>SUM(R164:R171)</f>
        <v>3916178</v>
      </c>
      <c r="S172" s="433">
        <f>SUM(S164:S171)</f>
        <v>48.7</v>
      </c>
      <c r="T172" s="427">
        <f t="shared" ref="T172:Y172" si="35">SUM(T164:T171)</f>
        <v>0</v>
      </c>
      <c r="U172" s="427">
        <f t="shared" si="35"/>
        <v>18240.82</v>
      </c>
      <c r="V172" s="427">
        <f t="shared" si="35"/>
        <v>794542.17999999993</v>
      </c>
      <c r="W172" s="427">
        <f t="shared" si="35"/>
        <v>812783</v>
      </c>
      <c r="X172" s="427">
        <f>SUM(X164:X171)</f>
        <v>3916178</v>
      </c>
      <c r="Y172" s="427">
        <f t="shared" si="35"/>
        <v>0</v>
      </c>
      <c r="Z172" s="287"/>
      <c r="AA172" s="285"/>
      <c r="AB172" s="264"/>
      <c r="AC172" s="264"/>
    </row>
    <row r="173" spans="1:29">
      <c r="A173" s="426"/>
      <c r="B173" s="426"/>
      <c r="C173" s="426"/>
      <c r="D173" s="426"/>
      <c r="E173" s="426"/>
      <c r="F173" s="427"/>
      <c r="G173" s="427"/>
      <c r="H173" s="427"/>
      <c r="I173" s="427"/>
      <c r="J173" s="427"/>
      <c r="K173" s="428"/>
      <c r="L173" s="428"/>
      <c r="M173" s="427"/>
      <c r="N173" s="428"/>
      <c r="O173" s="427"/>
      <c r="P173" s="427"/>
      <c r="Q173" s="428"/>
      <c r="R173" s="427"/>
      <c r="S173" s="428"/>
      <c r="T173" s="427"/>
      <c r="U173" s="427"/>
      <c r="V173" s="427"/>
      <c r="W173" s="427"/>
      <c r="X173" s="427"/>
      <c r="Y173" s="427"/>
      <c r="Z173" s="287"/>
      <c r="AA173" s="285"/>
      <c r="AB173" s="264"/>
      <c r="AC173" s="264"/>
    </row>
    <row r="174" spans="1:29">
      <c r="A174" s="426" t="s">
        <v>794</v>
      </c>
      <c r="B174" s="426" t="s">
        <v>902</v>
      </c>
      <c r="C174" s="426" t="s">
        <v>903</v>
      </c>
      <c r="D174" s="426" t="s">
        <v>797</v>
      </c>
      <c r="E174" s="426" t="s">
        <v>798</v>
      </c>
      <c r="F174" s="427">
        <v>742574.53</v>
      </c>
      <c r="G174" s="427"/>
      <c r="H174" s="427">
        <v>525155.68999999994</v>
      </c>
      <c r="I174" s="427"/>
      <c r="J174" s="427">
        <v>564853.15</v>
      </c>
      <c r="K174" s="428">
        <v>6</v>
      </c>
      <c r="L174" s="428"/>
      <c r="M174" s="427">
        <v>590357.63</v>
      </c>
      <c r="N174" s="428">
        <v>7</v>
      </c>
      <c r="O174" s="427"/>
      <c r="P174" s="427">
        <v>606858</v>
      </c>
      <c r="Q174" s="428">
        <v>7</v>
      </c>
      <c r="R174" s="427">
        <v>448175</v>
      </c>
      <c r="S174" s="428">
        <v>5</v>
      </c>
      <c r="T174" s="427">
        <v>0</v>
      </c>
      <c r="U174" s="427">
        <v>0</v>
      </c>
      <c r="V174" s="429">
        <v>88687.35</v>
      </c>
      <c r="W174" s="427">
        <f t="shared" si="31"/>
        <v>88687.35</v>
      </c>
      <c r="X174" s="427">
        <v>448175</v>
      </c>
      <c r="Y174" s="427">
        <f>R174-X174</f>
        <v>0</v>
      </c>
      <c r="Z174" s="287"/>
      <c r="AA174" s="285"/>
      <c r="AB174" s="264"/>
      <c r="AC174" s="264"/>
    </row>
    <row r="175" spans="1:29">
      <c r="A175" s="426" t="s">
        <v>794</v>
      </c>
      <c r="B175" s="426" t="s">
        <v>902</v>
      </c>
      <c r="C175" s="426" t="s">
        <v>903</v>
      </c>
      <c r="D175" s="426" t="s">
        <v>803</v>
      </c>
      <c r="E175" s="426" t="s">
        <v>804</v>
      </c>
      <c r="F175" s="427">
        <v>10230.91</v>
      </c>
      <c r="G175" s="427"/>
      <c r="H175" s="427">
        <v>6264.49</v>
      </c>
      <c r="I175" s="427"/>
      <c r="J175" s="427">
        <v>6872.55</v>
      </c>
      <c r="K175" s="428"/>
      <c r="L175" s="428"/>
      <c r="M175" s="427">
        <v>7188.74</v>
      </c>
      <c r="N175" s="428"/>
      <c r="O175" s="427"/>
      <c r="P175" s="427">
        <v>8799.44</v>
      </c>
      <c r="Q175" s="428"/>
      <c r="R175" s="427">
        <v>7145</v>
      </c>
      <c r="S175" s="428"/>
      <c r="T175" s="427">
        <v>0</v>
      </c>
      <c r="U175" s="427">
        <v>0</v>
      </c>
      <c r="V175" s="429">
        <v>998.23</v>
      </c>
      <c r="W175" s="427">
        <f t="shared" si="31"/>
        <v>998.23</v>
      </c>
      <c r="X175" s="427">
        <v>7145</v>
      </c>
      <c r="Y175" s="427">
        <f>R175-X175</f>
        <v>0</v>
      </c>
      <c r="Z175" s="287"/>
      <c r="AA175" s="285"/>
      <c r="AB175" s="264"/>
      <c r="AC175" s="264"/>
    </row>
    <row r="176" spans="1:29">
      <c r="A176" s="426" t="s">
        <v>794</v>
      </c>
      <c r="B176" s="426" t="s">
        <v>902</v>
      </c>
      <c r="C176" s="426" t="s">
        <v>903</v>
      </c>
      <c r="D176" s="426" t="s">
        <v>807</v>
      </c>
      <c r="E176" s="426" t="s">
        <v>808</v>
      </c>
      <c r="F176" s="427">
        <v>85805.19</v>
      </c>
      <c r="G176" s="427"/>
      <c r="H176" s="427">
        <v>80809.070000000007</v>
      </c>
      <c r="I176" s="427"/>
      <c r="J176" s="427">
        <v>99880.38</v>
      </c>
      <c r="K176" s="428"/>
      <c r="L176" s="428"/>
      <c r="M176" s="427">
        <v>113557.17</v>
      </c>
      <c r="N176" s="428"/>
      <c r="O176" s="427"/>
      <c r="P176" s="427">
        <v>143979</v>
      </c>
      <c r="Q176" s="428"/>
      <c r="R176" s="429">
        <v>11583</v>
      </c>
      <c r="S176" s="428"/>
      <c r="T176" s="427">
        <v>0</v>
      </c>
      <c r="U176" s="427">
        <v>0</v>
      </c>
      <c r="V176" s="429">
        <v>5314.7</v>
      </c>
      <c r="W176" s="427">
        <f t="shared" si="31"/>
        <v>5314.7</v>
      </c>
      <c r="X176" s="429">
        <v>11583</v>
      </c>
      <c r="Y176" s="427">
        <f>R176-X176</f>
        <v>0</v>
      </c>
      <c r="Z176" s="287"/>
      <c r="AA176" s="285"/>
      <c r="AB176" s="264"/>
      <c r="AC176" s="264"/>
    </row>
    <row r="177" spans="1:29">
      <c r="A177" s="426" t="s">
        <v>794</v>
      </c>
      <c r="B177" s="426" t="s">
        <v>902</v>
      </c>
      <c r="C177" s="426" t="s">
        <v>903</v>
      </c>
      <c r="D177" s="431" t="s">
        <v>809</v>
      </c>
      <c r="E177" s="426" t="s">
        <v>810</v>
      </c>
      <c r="F177" s="427">
        <v>85805.19</v>
      </c>
      <c r="G177" s="427"/>
      <c r="H177" s="427">
        <v>80809.070000000007</v>
      </c>
      <c r="I177" s="427"/>
      <c r="J177" s="427">
        <v>99880.38</v>
      </c>
      <c r="K177" s="428"/>
      <c r="L177" s="428"/>
      <c r="M177" s="427">
        <v>0</v>
      </c>
      <c r="N177" s="428"/>
      <c r="O177" s="427"/>
      <c r="P177" s="427">
        <v>143979</v>
      </c>
      <c r="Q177" s="428"/>
      <c r="R177" s="429">
        <v>61302</v>
      </c>
      <c r="S177" s="428"/>
      <c r="T177" s="427">
        <v>0</v>
      </c>
      <c r="U177" s="427">
        <v>0</v>
      </c>
      <c r="V177" s="429">
        <v>14645.34</v>
      </c>
      <c r="W177" s="427">
        <f t="shared" si="31"/>
        <v>14645.34</v>
      </c>
      <c r="X177" s="429">
        <v>61302</v>
      </c>
      <c r="Y177" s="427">
        <f>R177-X177</f>
        <v>0</v>
      </c>
      <c r="Z177" s="287"/>
      <c r="AA177" s="285"/>
      <c r="AB177" s="264"/>
      <c r="AC177" s="264"/>
    </row>
    <row r="178" spans="1:29">
      <c r="A178" s="426"/>
      <c r="B178" s="426"/>
      <c r="C178" s="426"/>
      <c r="D178" s="426"/>
      <c r="E178" s="426"/>
      <c r="F178" s="427">
        <f>SUM(F174:F177)</f>
        <v>924415.82000000007</v>
      </c>
      <c r="G178" s="427"/>
      <c r="H178" s="427">
        <f>SUM(H174:H177)</f>
        <v>693038.32000000007</v>
      </c>
      <c r="I178" s="427"/>
      <c r="J178" s="427">
        <f>SUM(J174:J177)</f>
        <v>771486.46000000008</v>
      </c>
      <c r="K178" s="428">
        <f>SUM(K174:K177)</f>
        <v>6</v>
      </c>
      <c r="L178" s="428"/>
      <c r="M178" s="427">
        <f>SUM(M174:M177)</f>
        <v>711103.54</v>
      </c>
      <c r="N178" s="428">
        <f>SUM(N174:N177)</f>
        <v>7</v>
      </c>
      <c r="O178" s="427"/>
      <c r="P178" s="427">
        <f>SUM(P174:P177)</f>
        <v>903615.44</v>
      </c>
      <c r="Q178" s="428">
        <f>SUM(Q174:Q177)</f>
        <v>7</v>
      </c>
      <c r="R178" s="427">
        <f>SUM(R174:R177)</f>
        <v>528205</v>
      </c>
      <c r="S178" s="428">
        <f>SUM(S174:S177)</f>
        <v>5</v>
      </c>
      <c r="T178" s="427">
        <f t="shared" ref="T178:Y178" si="36">SUM(T174:T177)</f>
        <v>0</v>
      </c>
      <c r="U178" s="427">
        <f t="shared" si="36"/>
        <v>0</v>
      </c>
      <c r="V178" s="427">
        <f t="shared" si="36"/>
        <v>109645.62</v>
      </c>
      <c r="W178" s="427">
        <f t="shared" si="36"/>
        <v>109645.62</v>
      </c>
      <c r="X178" s="427">
        <f>SUM(X174:X177)</f>
        <v>528205</v>
      </c>
      <c r="Y178" s="427">
        <f t="shared" si="36"/>
        <v>0</v>
      </c>
      <c r="Z178" s="287"/>
      <c r="AA178" s="285"/>
      <c r="AB178" s="264"/>
      <c r="AC178" s="264"/>
    </row>
    <row r="179" spans="1:29">
      <c r="A179" s="426"/>
      <c r="B179" s="426"/>
      <c r="C179" s="426"/>
      <c r="D179" s="426"/>
      <c r="E179" s="426"/>
      <c r="F179" s="427"/>
      <c r="G179" s="427"/>
      <c r="H179" s="427"/>
      <c r="I179" s="427"/>
      <c r="J179" s="427"/>
      <c r="K179" s="428"/>
      <c r="L179" s="428"/>
      <c r="M179" s="427"/>
      <c r="N179" s="428"/>
      <c r="O179" s="427"/>
      <c r="P179" s="427"/>
      <c r="Q179" s="428"/>
      <c r="R179" s="427"/>
      <c r="S179" s="428"/>
      <c r="T179" s="427"/>
      <c r="U179" s="427"/>
      <c r="V179" s="427"/>
      <c r="W179" s="427"/>
      <c r="X179" s="427"/>
      <c r="Y179" s="427"/>
      <c r="Z179" s="287"/>
      <c r="AA179" s="285"/>
      <c r="AB179" s="264"/>
      <c r="AC179" s="264"/>
    </row>
    <row r="180" spans="1:29">
      <c r="A180" s="426" t="s">
        <v>794</v>
      </c>
      <c r="B180" s="426" t="s">
        <v>904</v>
      </c>
      <c r="C180" s="426" t="s">
        <v>905</v>
      </c>
      <c r="D180" s="426" t="s">
        <v>797</v>
      </c>
      <c r="E180" s="426" t="s">
        <v>798</v>
      </c>
      <c r="F180" s="427">
        <v>737773.44</v>
      </c>
      <c r="G180" s="427"/>
      <c r="H180" s="427">
        <v>505240.23</v>
      </c>
      <c r="I180" s="427"/>
      <c r="J180" s="427">
        <v>154059.37</v>
      </c>
      <c r="K180" s="428">
        <v>2</v>
      </c>
      <c r="L180" s="428"/>
      <c r="M180" s="427">
        <v>110228.79</v>
      </c>
      <c r="N180" s="428">
        <v>2</v>
      </c>
      <c r="O180" s="427"/>
      <c r="P180" s="427">
        <v>86694</v>
      </c>
      <c r="Q180" s="428">
        <v>2</v>
      </c>
      <c r="R180" s="429">
        <v>141207</v>
      </c>
      <c r="S180" s="428">
        <v>2</v>
      </c>
      <c r="T180" s="427">
        <v>0</v>
      </c>
      <c r="U180" s="427">
        <v>0</v>
      </c>
      <c r="V180" s="429">
        <v>27155.15</v>
      </c>
      <c r="W180" s="427">
        <f t="shared" si="31"/>
        <v>27155.15</v>
      </c>
      <c r="X180" s="429">
        <v>141207</v>
      </c>
      <c r="Y180" s="427">
        <f t="shared" ref="Y180:Y187" si="37">R180-X180</f>
        <v>0</v>
      </c>
      <c r="Z180" s="287"/>
      <c r="AA180" s="285"/>
      <c r="AB180" s="264"/>
      <c r="AC180" s="264"/>
    </row>
    <row r="181" spans="1:29">
      <c r="A181" s="426" t="s">
        <v>794</v>
      </c>
      <c r="B181" s="426" t="s">
        <v>904</v>
      </c>
      <c r="C181" s="426" t="s">
        <v>905</v>
      </c>
      <c r="D181" s="426" t="s">
        <v>803</v>
      </c>
      <c r="E181" s="426" t="s">
        <v>804</v>
      </c>
      <c r="F181" s="427">
        <v>6348.7</v>
      </c>
      <c r="G181" s="427"/>
      <c r="H181" s="427">
        <v>2436.2800000000002</v>
      </c>
      <c r="I181" s="427"/>
      <c r="J181" s="427">
        <v>79.02</v>
      </c>
      <c r="K181" s="428"/>
      <c r="L181" s="428"/>
      <c r="M181" s="427">
        <v>359.83</v>
      </c>
      <c r="N181" s="428"/>
      <c r="O181" s="427"/>
      <c r="P181" s="427">
        <v>1257.06</v>
      </c>
      <c r="Q181" s="428"/>
      <c r="R181" s="429">
        <v>820</v>
      </c>
      <c r="S181" s="428"/>
      <c r="T181" s="427">
        <v>0</v>
      </c>
      <c r="U181" s="427">
        <v>0</v>
      </c>
      <c r="V181" s="429">
        <v>147.66</v>
      </c>
      <c r="W181" s="427">
        <f t="shared" si="31"/>
        <v>147.66</v>
      </c>
      <c r="X181" s="427">
        <v>820</v>
      </c>
      <c r="Y181" s="427">
        <f t="shared" si="37"/>
        <v>0</v>
      </c>
      <c r="Z181" s="287"/>
      <c r="AA181" s="285"/>
      <c r="AB181" s="264"/>
      <c r="AC181" s="264"/>
    </row>
    <row r="182" spans="1:29">
      <c r="A182" s="426" t="s">
        <v>794</v>
      </c>
      <c r="B182" s="426" t="s">
        <v>904</v>
      </c>
      <c r="C182" s="426" t="s">
        <v>905</v>
      </c>
      <c r="D182" s="426" t="s">
        <v>805</v>
      </c>
      <c r="E182" s="426" t="s">
        <v>806</v>
      </c>
      <c r="F182" s="427">
        <v>0</v>
      </c>
      <c r="G182" s="427"/>
      <c r="H182" s="427">
        <v>0</v>
      </c>
      <c r="I182" s="427"/>
      <c r="J182" s="427">
        <v>337.9</v>
      </c>
      <c r="K182" s="428"/>
      <c r="L182" s="428"/>
      <c r="M182" s="427">
        <v>598.29999999999995</v>
      </c>
      <c r="N182" s="428"/>
      <c r="O182" s="427"/>
      <c r="P182" s="427">
        <v>0</v>
      </c>
      <c r="Q182" s="428"/>
      <c r="R182" s="427">
        <v>0</v>
      </c>
      <c r="S182" s="428"/>
      <c r="T182" s="427">
        <v>0</v>
      </c>
      <c r="U182" s="427">
        <v>0</v>
      </c>
      <c r="V182" s="427">
        <v>0</v>
      </c>
      <c r="W182" s="427">
        <f t="shared" si="31"/>
        <v>0</v>
      </c>
      <c r="X182" s="427">
        <v>0</v>
      </c>
      <c r="Y182" s="427">
        <f>R182-X182</f>
        <v>0</v>
      </c>
      <c r="Z182" s="287"/>
      <c r="AA182" s="285"/>
      <c r="AB182" s="264"/>
      <c r="AC182" s="264"/>
    </row>
    <row r="183" spans="1:29">
      <c r="A183" s="426" t="s">
        <v>794</v>
      </c>
      <c r="B183" s="426" t="s">
        <v>904</v>
      </c>
      <c r="C183" s="426" t="s">
        <v>905</v>
      </c>
      <c r="D183" s="426" t="s">
        <v>807</v>
      </c>
      <c r="E183" s="426" t="s">
        <v>808</v>
      </c>
      <c r="F183" s="427">
        <v>84377.93</v>
      </c>
      <c r="G183" s="427"/>
      <c r="H183" s="427">
        <v>55388.44</v>
      </c>
      <c r="I183" s="427"/>
      <c r="J183" s="427">
        <v>17562.13</v>
      </c>
      <c r="K183" s="428"/>
      <c r="L183" s="428"/>
      <c r="M183" s="427">
        <v>7628.67</v>
      </c>
      <c r="N183" s="428"/>
      <c r="O183" s="427"/>
      <c r="P183" s="427">
        <v>22729</v>
      </c>
      <c r="Q183" s="428"/>
      <c r="R183" s="429">
        <v>392</v>
      </c>
      <c r="S183" s="428"/>
      <c r="T183" s="427">
        <v>0</v>
      </c>
      <c r="U183" s="427">
        <v>0</v>
      </c>
      <c r="V183" s="429">
        <v>391.72</v>
      </c>
      <c r="W183" s="427">
        <f t="shared" si="31"/>
        <v>391.72</v>
      </c>
      <c r="X183" s="429">
        <v>392</v>
      </c>
      <c r="Y183" s="427">
        <f t="shared" si="37"/>
        <v>0</v>
      </c>
      <c r="Z183" s="287"/>
      <c r="AA183" s="285"/>
      <c r="AB183" s="264"/>
      <c r="AC183" s="264"/>
    </row>
    <row r="184" spans="1:29">
      <c r="A184" s="426" t="s">
        <v>794</v>
      </c>
      <c r="B184" s="426" t="s">
        <v>904</v>
      </c>
      <c r="C184" s="426" t="s">
        <v>905</v>
      </c>
      <c r="D184" s="431" t="s">
        <v>809</v>
      </c>
      <c r="E184" s="426" t="s">
        <v>810</v>
      </c>
      <c r="F184" s="427">
        <v>85805.19</v>
      </c>
      <c r="G184" s="427"/>
      <c r="H184" s="427">
        <v>80809.070000000007</v>
      </c>
      <c r="I184" s="427"/>
      <c r="J184" s="427">
        <v>99880.38</v>
      </c>
      <c r="K184" s="428"/>
      <c r="L184" s="428"/>
      <c r="M184" s="427">
        <v>0</v>
      </c>
      <c r="N184" s="428"/>
      <c r="O184" s="427"/>
      <c r="P184" s="427">
        <v>143979</v>
      </c>
      <c r="Q184" s="428"/>
      <c r="R184" s="429">
        <v>14270</v>
      </c>
      <c r="S184" s="428"/>
      <c r="T184" s="427">
        <v>0</v>
      </c>
      <c r="U184" s="427">
        <v>0</v>
      </c>
      <c r="V184" s="429">
        <v>3202.13</v>
      </c>
      <c r="W184" s="427">
        <f t="shared" si="31"/>
        <v>3202.13</v>
      </c>
      <c r="X184" s="429">
        <v>14270</v>
      </c>
      <c r="Y184" s="427">
        <f>R184-X184</f>
        <v>0</v>
      </c>
      <c r="Z184" s="287"/>
      <c r="AA184" s="285"/>
      <c r="AB184" s="264"/>
      <c r="AC184" s="264"/>
    </row>
    <row r="185" spans="1:29">
      <c r="A185" s="426" t="s">
        <v>794</v>
      </c>
      <c r="B185" s="426" t="s">
        <v>904</v>
      </c>
      <c r="C185" s="426" t="s">
        <v>905</v>
      </c>
      <c r="D185" s="426" t="s">
        <v>906</v>
      </c>
      <c r="E185" s="426" t="s">
        <v>907</v>
      </c>
      <c r="F185" s="427">
        <v>9918.69</v>
      </c>
      <c r="G185" s="427"/>
      <c r="H185" s="427">
        <v>6358.35</v>
      </c>
      <c r="I185" s="427"/>
      <c r="J185" s="427">
        <v>429.33</v>
      </c>
      <c r="K185" s="428"/>
      <c r="L185" s="428"/>
      <c r="M185" s="427">
        <v>0</v>
      </c>
      <c r="N185" s="428"/>
      <c r="O185" s="427"/>
      <c r="P185" s="427">
        <v>1200</v>
      </c>
      <c r="Q185" s="428"/>
      <c r="R185" s="427">
        <v>1200</v>
      </c>
      <c r="S185" s="428"/>
      <c r="T185" s="427">
        <v>0</v>
      </c>
      <c r="U185" s="427">
        <v>0</v>
      </c>
      <c r="V185" s="427">
        <v>0</v>
      </c>
      <c r="W185" s="427">
        <f t="shared" si="31"/>
        <v>0</v>
      </c>
      <c r="X185" s="427">
        <v>1200</v>
      </c>
      <c r="Y185" s="427">
        <f t="shared" si="37"/>
        <v>0</v>
      </c>
      <c r="Z185" s="287"/>
      <c r="AA185" s="285"/>
      <c r="AB185" s="264"/>
      <c r="AC185" s="264"/>
    </row>
    <row r="186" spans="1:29">
      <c r="A186" s="426" t="s">
        <v>794</v>
      </c>
      <c r="B186" s="426" t="s">
        <v>904</v>
      </c>
      <c r="C186" s="426" t="s">
        <v>905</v>
      </c>
      <c r="D186" s="426" t="s">
        <v>908</v>
      </c>
      <c r="E186" s="426" t="s">
        <v>909</v>
      </c>
      <c r="F186" s="427">
        <v>1742.77</v>
      </c>
      <c r="G186" s="427"/>
      <c r="H186" s="427">
        <v>186.34</v>
      </c>
      <c r="I186" s="427"/>
      <c r="J186" s="427">
        <v>0</v>
      </c>
      <c r="K186" s="428"/>
      <c r="L186" s="428"/>
      <c r="M186" s="427">
        <v>0</v>
      </c>
      <c r="N186" s="428"/>
      <c r="O186" s="427"/>
      <c r="P186" s="427">
        <v>1500</v>
      </c>
      <c r="Q186" s="428"/>
      <c r="R186" s="427">
        <v>1500</v>
      </c>
      <c r="S186" s="428"/>
      <c r="T186" s="427">
        <v>0</v>
      </c>
      <c r="U186" s="427">
        <v>0</v>
      </c>
      <c r="V186" s="427">
        <v>0</v>
      </c>
      <c r="W186" s="427">
        <f t="shared" si="31"/>
        <v>0</v>
      </c>
      <c r="X186" s="427">
        <v>1500</v>
      </c>
      <c r="Y186" s="427">
        <f t="shared" si="37"/>
        <v>0</v>
      </c>
      <c r="Z186" s="287"/>
      <c r="AA186" s="285"/>
      <c r="AB186" s="264"/>
      <c r="AC186" s="264"/>
    </row>
    <row r="187" spans="1:29">
      <c r="A187" s="426" t="s">
        <v>794</v>
      </c>
      <c r="B187" s="426" t="s">
        <v>904</v>
      </c>
      <c r="C187" s="426" t="s">
        <v>905</v>
      </c>
      <c r="D187" s="426" t="s">
        <v>876</v>
      </c>
      <c r="E187" s="426" t="s">
        <v>877</v>
      </c>
      <c r="F187" s="427">
        <v>1511.06</v>
      </c>
      <c r="G187" s="427"/>
      <c r="H187" s="427">
        <v>159</v>
      </c>
      <c r="I187" s="427"/>
      <c r="J187" s="427">
        <v>242</v>
      </c>
      <c r="K187" s="428"/>
      <c r="L187" s="428"/>
      <c r="M187" s="427">
        <v>0</v>
      </c>
      <c r="N187" s="428"/>
      <c r="O187" s="427"/>
      <c r="P187" s="427">
        <v>1500</v>
      </c>
      <c r="Q187" s="428"/>
      <c r="R187" s="427">
        <v>1077</v>
      </c>
      <c r="S187" s="428"/>
      <c r="T187" s="427">
        <v>0</v>
      </c>
      <c r="U187" s="427">
        <v>0</v>
      </c>
      <c r="V187" s="427">
        <v>0</v>
      </c>
      <c r="W187" s="427">
        <f t="shared" si="31"/>
        <v>0</v>
      </c>
      <c r="X187" s="427">
        <v>1077</v>
      </c>
      <c r="Y187" s="427">
        <f t="shared" si="37"/>
        <v>0</v>
      </c>
      <c r="Z187" s="287"/>
      <c r="AA187" s="285"/>
      <c r="AB187" s="264"/>
      <c r="AC187" s="264"/>
    </row>
    <row r="188" spans="1:29">
      <c r="A188" s="426"/>
      <c r="B188" s="426"/>
      <c r="C188" s="426"/>
      <c r="D188" s="426"/>
      <c r="E188" s="426"/>
      <c r="F188" s="427">
        <f>SUM(F180:F187)</f>
        <v>927477.7799999998</v>
      </c>
      <c r="G188" s="427"/>
      <c r="H188" s="427">
        <f>SUM(H180:H187)</f>
        <v>650577.71</v>
      </c>
      <c r="I188" s="427"/>
      <c r="J188" s="427">
        <f>SUM(J180:J187)</f>
        <v>272590.13</v>
      </c>
      <c r="K188" s="428">
        <f>SUM(K180:K187)</f>
        <v>2</v>
      </c>
      <c r="L188" s="428"/>
      <c r="M188" s="427">
        <f>SUM(M180:M187)</f>
        <v>118815.59</v>
      </c>
      <c r="N188" s="428">
        <f>SUM(N180:N187)</f>
        <v>2</v>
      </c>
      <c r="O188" s="427"/>
      <c r="P188" s="427">
        <f>SUM(P180:P187)</f>
        <v>258859.06</v>
      </c>
      <c r="Q188" s="428">
        <f>SUM(Q180:Q187)</f>
        <v>2</v>
      </c>
      <c r="R188" s="427">
        <f t="shared" ref="R188:Y188" si="38">SUM(R180:R187)</f>
        <v>160466</v>
      </c>
      <c r="S188" s="428">
        <f t="shared" si="38"/>
        <v>2</v>
      </c>
      <c r="T188" s="427">
        <f t="shared" si="38"/>
        <v>0</v>
      </c>
      <c r="U188" s="427">
        <f t="shared" si="38"/>
        <v>0</v>
      </c>
      <c r="V188" s="427">
        <f t="shared" si="38"/>
        <v>30896.660000000003</v>
      </c>
      <c r="W188" s="427">
        <f t="shared" si="38"/>
        <v>30896.660000000003</v>
      </c>
      <c r="X188" s="427">
        <f t="shared" si="38"/>
        <v>160466</v>
      </c>
      <c r="Y188" s="427">
        <f t="shared" si="38"/>
        <v>0</v>
      </c>
      <c r="Z188" s="287"/>
      <c r="AA188" s="285"/>
      <c r="AB188" s="264"/>
      <c r="AC188" s="264"/>
    </row>
    <row r="189" spans="1:29">
      <c r="A189" s="426"/>
      <c r="B189" s="426"/>
      <c r="C189" s="426"/>
      <c r="D189" s="426"/>
      <c r="E189" s="426"/>
      <c r="F189" s="427"/>
      <c r="G189" s="427"/>
      <c r="H189" s="427"/>
      <c r="I189" s="427"/>
      <c r="J189" s="427"/>
      <c r="K189" s="428"/>
      <c r="L189" s="428"/>
      <c r="M189" s="427"/>
      <c r="N189" s="428"/>
      <c r="O189" s="427"/>
      <c r="P189" s="427"/>
      <c r="Q189" s="428"/>
      <c r="R189" s="427"/>
      <c r="S189" s="428"/>
      <c r="T189" s="427"/>
      <c r="U189" s="427"/>
      <c r="V189" s="427"/>
      <c r="W189" s="427"/>
      <c r="X189" s="427"/>
      <c r="Y189" s="427"/>
      <c r="Z189" s="287"/>
      <c r="AA189" s="285"/>
      <c r="AB189" s="264"/>
      <c r="AC189" s="264"/>
    </row>
    <row r="190" spans="1:29">
      <c r="A190" s="426" t="s">
        <v>794</v>
      </c>
      <c r="B190" s="426" t="s">
        <v>910</v>
      </c>
      <c r="C190" s="426" t="s">
        <v>911</v>
      </c>
      <c r="D190" s="426" t="s">
        <v>797</v>
      </c>
      <c r="E190" s="426" t="s">
        <v>798</v>
      </c>
      <c r="F190" s="427">
        <v>825530.51</v>
      </c>
      <c r="G190" s="427"/>
      <c r="H190" s="427">
        <v>480545.86</v>
      </c>
      <c r="I190" s="427"/>
      <c r="J190" s="427">
        <v>678785.9</v>
      </c>
      <c r="K190" s="428">
        <v>9</v>
      </c>
      <c r="L190" s="428"/>
      <c r="M190" s="427">
        <v>504611.61</v>
      </c>
      <c r="N190" s="428">
        <v>6</v>
      </c>
      <c r="O190" s="427"/>
      <c r="P190" s="427">
        <v>520164</v>
      </c>
      <c r="Q190" s="428">
        <v>7</v>
      </c>
      <c r="R190" s="429">
        <v>546578</v>
      </c>
      <c r="S190" s="428">
        <v>7</v>
      </c>
      <c r="T190" s="427">
        <v>0</v>
      </c>
      <c r="U190" s="427">
        <v>0</v>
      </c>
      <c r="V190" s="429">
        <v>105111.05</v>
      </c>
      <c r="W190" s="427">
        <f t="shared" si="31"/>
        <v>105111.05</v>
      </c>
      <c r="X190" s="427">
        <v>546578</v>
      </c>
      <c r="Y190" s="427">
        <f t="shared" ref="Y190:Y202" si="39">R190-X190</f>
        <v>0</v>
      </c>
      <c r="Z190" s="287"/>
      <c r="AA190" s="285"/>
      <c r="AB190" s="264"/>
      <c r="AC190" s="264"/>
    </row>
    <row r="191" spans="1:29">
      <c r="A191" s="426" t="s">
        <v>794</v>
      </c>
      <c r="B191" s="426" t="s">
        <v>910</v>
      </c>
      <c r="C191" s="426" t="s">
        <v>911</v>
      </c>
      <c r="D191" s="426" t="s">
        <v>803</v>
      </c>
      <c r="E191" s="426" t="s">
        <v>804</v>
      </c>
      <c r="F191" s="427">
        <v>9052.58</v>
      </c>
      <c r="G191" s="427"/>
      <c r="H191" s="427">
        <v>4773.72</v>
      </c>
      <c r="I191" s="427"/>
      <c r="J191" s="427">
        <v>4271.92</v>
      </c>
      <c r="K191" s="428"/>
      <c r="L191" s="428"/>
      <c r="M191" s="427">
        <v>3426.12</v>
      </c>
      <c r="N191" s="428"/>
      <c r="O191" s="427"/>
      <c r="P191" s="427">
        <v>7542.38</v>
      </c>
      <c r="Q191" s="428"/>
      <c r="R191" s="427">
        <v>3372</v>
      </c>
      <c r="S191" s="428"/>
      <c r="T191" s="427">
        <v>0</v>
      </c>
      <c r="U191" s="427">
        <v>0</v>
      </c>
      <c r="V191" s="429">
        <v>949.91</v>
      </c>
      <c r="W191" s="427">
        <f t="shared" si="31"/>
        <v>949.91</v>
      </c>
      <c r="X191" s="427">
        <v>3372</v>
      </c>
      <c r="Y191" s="427">
        <f t="shared" si="39"/>
        <v>0</v>
      </c>
      <c r="Z191" s="287"/>
      <c r="AA191" s="285"/>
      <c r="AB191" s="264"/>
      <c r="AC191" s="264"/>
    </row>
    <row r="192" spans="1:29">
      <c r="A192" s="426" t="s">
        <v>794</v>
      </c>
      <c r="B192" s="426" t="s">
        <v>910</v>
      </c>
      <c r="C192" s="426" t="s">
        <v>911</v>
      </c>
      <c r="D192" s="426" t="s">
        <v>805</v>
      </c>
      <c r="E192" s="426" t="s">
        <v>806</v>
      </c>
      <c r="F192" s="427">
        <v>0</v>
      </c>
      <c r="G192" s="427"/>
      <c r="H192" s="427">
        <v>0</v>
      </c>
      <c r="I192" s="427"/>
      <c r="J192" s="427">
        <v>932.48</v>
      </c>
      <c r="K192" s="428"/>
      <c r="L192" s="428"/>
      <c r="M192" s="427">
        <v>0</v>
      </c>
      <c r="N192" s="428"/>
      <c r="O192" s="427"/>
      <c r="P192" s="427">
        <v>0</v>
      </c>
      <c r="Q192" s="428"/>
      <c r="R192" s="427">
        <v>0</v>
      </c>
      <c r="S192" s="428"/>
      <c r="T192" s="427">
        <v>0</v>
      </c>
      <c r="U192" s="427">
        <v>0</v>
      </c>
      <c r="V192" s="427">
        <v>0</v>
      </c>
      <c r="W192" s="427">
        <f>T192+U192+V192</f>
        <v>0</v>
      </c>
      <c r="X192" s="427">
        <v>0</v>
      </c>
      <c r="Y192" s="427">
        <f>R192-X192</f>
        <v>0</v>
      </c>
      <c r="Z192" s="287"/>
      <c r="AA192" s="285"/>
      <c r="AB192" s="264"/>
      <c r="AC192" s="264"/>
    </row>
    <row r="193" spans="1:29">
      <c r="A193" s="426" t="s">
        <v>794</v>
      </c>
      <c r="B193" s="426" t="s">
        <v>910</v>
      </c>
      <c r="C193" s="426" t="s">
        <v>911</v>
      </c>
      <c r="D193" s="426" t="s">
        <v>807</v>
      </c>
      <c r="E193" s="426" t="s">
        <v>808</v>
      </c>
      <c r="F193" s="427">
        <v>131184.51999999999</v>
      </c>
      <c r="G193" s="427"/>
      <c r="H193" s="427">
        <v>90875.85</v>
      </c>
      <c r="I193" s="427"/>
      <c r="J193" s="427">
        <v>112942.03</v>
      </c>
      <c r="K193" s="428"/>
      <c r="L193" s="428"/>
      <c r="M193" s="427">
        <v>102581.31</v>
      </c>
      <c r="N193" s="428"/>
      <c r="O193" s="427"/>
      <c r="P193" s="427">
        <v>157885</v>
      </c>
      <c r="Q193" s="428"/>
      <c r="R193" s="429">
        <v>10799</v>
      </c>
      <c r="S193" s="428"/>
      <c r="T193" s="427">
        <v>0</v>
      </c>
      <c r="U193" s="427">
        <v>0</v>
      </c>
      <c r="V193" s="429">
        <v>4531.26</v>
      </c>
      <c r="W193" s="427">
        <f t="shared" si="31"/>
        <v>4531.26</v>
      </c>
      <c r="X193" s="429">
        <v>10799</v>
      </c>
      <c r="Y193" s="427">
        <f t="shared" si="39"/>
        <v>0</v>
      </c>
      <c r="Z193" s="287"/>
      <c r="AA193" s="285"/>
      <c r="AB193" s="264"/>
      <c r="AC193" s="264"/>
    </row>
    <row r="194" spans="1:29">
      <c r="A194" s="426" t="s">
        <v>794</v>
      </c>
      <c r="B194" s="426" t="s">
        <v>910</v>
      </c>
      <c r="C194" s="426" t="s">
        <v>911</v>
      </c>
      <c r="D194" s="431" t="s">
        <v>809</v>
      </c>
      <c r="E194" s="426" t="s">
        <v>810</v>
      </c>
      <c r="F194" s="427">
        <v>85805.19</v>
      </c>
      <c r="G194" s="427"/>
      <c r="H194" s="427">
        <v>80809.070000000007</v>
      </c>
      <c r="I194" s="427"/>
      <c r="J194" s="427">
        <v>99880.38</v>
      </c>
      <c r="K194" s="428"/>
      <c r="L194" s="428"/>
      <c r="M194" s="427">
        <v>0</v>
      </c>
      <c r="N194" s="428"/>
      <c r="O194" s="427"/>
      <c r="P194" s="427">
        <v>143979</v>
      </c>
      <c r="Q194" s="428"/>
      <c r="R194" s="429">
        <v>93322</v>
      </c>
      <c r="S194" s="428"/>
      <c r="T194" s="427">
        <v>0</v>
      </c>
      <c r="U194" s="427">
        <v>0</v>
      </c>
      <c r="V194" s="429">
        <v>21675.119999999999</v>
      </c>
      <c r="W194" s="427">
        <f t="shared" si="31"/>
        <v>21675.119999999999</v>
      </c>
      <c r="X194" s="429">
        <v>93322</v>
      </c>
      <c r="Y194" s="427">
        <f>R194-X194</f>
        <v>0</v>
      </c>
      <c r="Z194" s="287"/>
      <c r="AA194" s="285"/>
      <c r="AB194" s="264"/>
      <c r="AC194" s="264"/>
    </row>
    <row r="195" spans="1:29">
      <c r="A195" s="426" t="s">
        <v>794</v>
      </c>
      <c r="B195" s="426" t="s">
        <v>910</v>
      </c>
      <c r="C195" s="426" t="s">
        <v>911</v>
      </c>
      <c r="D195" s="426" t="s">
        <v>912</v>
      </c>
      <c r="E195" s="426" t="s">
        <v>913</v>
      </c>
      <c r="F195" s="427">
        <v>0</v>
      </c>
      <c r="G195" s="427"/>
      <c r="H195" s="427">
        <v>0</v>
      </c>
      <c r="I195" s="427"/>
      <c r="J195" s="427">
        <v>0</v>
      </c>
      <c r="K195" s="428"/>
      <c r="L195" s="428"/>
      <c r="M195" s="427">
        <v>0</v>
      </c>
      <c r="N195" s="428"/>
      <c r="O195" s="427"/>
      <c r="P195" s="427">
        <v>0</v>
      </c>
      <c r="Q195" s="428"/>
      <c r="R195" s="427">
        <v>0</v>
      </c>
      <c r="S195" s="428"/>
      <c r="T195" s="427">
        <v>0</v>
      </c>
      <c r="U195" s="427">
        <v>0</v>
      </c>
      <c r="V195" s="427">
        <v>0</v>
      </c>
      <c r="W195" s="427">
        <f t="shared" si="31"/>
        <v>0</v>
      </c>
      <c r="X195" s="427">
        <v>0</v>
      </c>
      <c r="Y195" s="427">
        <f t="shared" si="39"/>
        <v>0</v>
      </c>
      <c r="Z195" s="287"/>
      <c r="AA195" s="285"/>
      <c r="AB195" s="264"/>
      <c r="AC195" s="264"/>
    </row>
    <row r="196" spans="1:29">
      <c r="A196" s="426" t="s">
        <v>794</v>
      </c>
      <c r="B196" s="426" t="s">
        <v>910</v>
      </c>
      <c r="C196" s="426" t="s">
        <v>911</v>
      </c>
      <c r="D196" s="426" t="s">
        <v>866</v>
      </c>
      <c r="E196" s="426" t="s">
        <v>867</v>
      </c>
      <c r="F196" s="427">
        <v>1070.33</v>
      </c>
      <c r="G196" s="427"/>
      <c r="H196" s="427">
        <v>0</v>
      </c>
      <c r="I196" s="427"/>
      <c r="J196" s="427">
        <v>0</v>
      </c>
      <c r="K196" s="428"/>
      <c r="L196" s="428"/>
      <c r="M196" s="427">
        <v>0</v>
      </c>
      <c r="N196" s="428"/>
      <c r="O196" s="427"/>
      <c r="P196" s="427">
        <v>0</v>
      </c>
      <c r="Q196" s="428"/>
      <c r="R196" s="427">
        <v>0</v>
      </c>
      <c r="S196" s="428"/>
      <c r="T196" s="427">
        <v>0</v>
      </c>
      <c r="U196" s="427">
        <v>0</v>
      </c>
      <c r="V196" s="427">
        <v>0</v>
      </c>
      <c r="W196" s="427">
        <f t="shared" si="31"/>
        <v>0</v>
      </c>
      <c r="X196" s="427">
        <v>0</v>
      </c>
      <c r="Y196" s="427">
        <f t="shared" si="39"/>
        <v>0</v>
      </c>
      <c r="Z196" s="287"/>
      <c r="AA196" s="285"/>
      <c r="AB196" s="264"/>
      <c r="AC196" s="264"/>
    </row>
    <row r="197" spans="1:29">
      <c r="A197" s="426" t="s">
        <v>794</v>
      </c>
      <c r="B197" s="426" t="s">
        <v>910</v>
      </c>
      <c r="C197" s="426" t="s">
        <v>911</v>
      </c>
      <c r="D197" s="426" t="s">
        <v>914</v>
      </c>
      <c r="E197" s="426" t="s">
        <v>915</v>
      </c>
      <c r="F197" s="427">
        <v>4222.6000000000004</v>
      </c>
      <c r="G197" s="427"/>
      <c r="H197" s="427">
        <v>4658.8500000000004</v>
      </c>
      <c r="I197" s="427"/>
      <c r="J197" s="427">
        <v>380.44</v>
      </c>
      <c r="K197" s="428"/>
      <c r="L197" s="428"/>
      <c r="M197" s="427">
        <v>0</v>
      </c>
      <c r="N197" s="428"/>
      <c r="O197" s="427"/>
      <c r="P197" s="427">
        <v>4660</v>
      </c>
      <c r="Q197" s="428"/>
      <c r="R197" s="427">
        <v>4660</v>
      </c>
      <c r="S197" s="428"/>
      <c r="T197" s="427">
        <v>0</v>
      </c>
      <c r="U197" s="427">
        <v>0</v>
      </c>
      <c r="V197" s="427">
        <v>0</v>
      </c>
      <c r="W197" s="427">
        <f t="shared" si="31"/>
        <v>0</v>
      </c>
      <c r="X197" s="427">
        <v>4660</v>
      </c>
      <c r="Y197" s="427">
        <f t="shared" si="39"/>
        <v>0</v>
      </c>
      <c r="Z197" s="287"/>
      <c r="AA197" s="285"/>
      <c r="AB197" s="264"/>
      <c r="AC197" s="264"/>
    </row>
    <row r="198" spans="1:29">
      <c r="A198" s="426" t="s">
        <v>794</v>
      </c>
      <c r="B198" s="426" t="s">
        <v>910</v>
      </c>
      <c r="C198" s="426" t="s">
        <v>911</v>
      </c>
      <c r="D198" s="426" t="s">
        <v>916</v>
      </c>
      <c r="E198" s="426" t="s">
        <v>917</v>
      </c>
      <c r="F198" s="427">
        <v>0</v>
      </c>
      <c r="G198" s="427"/>
      <c r="H198" s="427">
        <v>0</v>
      </c>
      <c r="I198" s="427"/>
      <c r="J198" s="427">
        <v>0</v>
      </c>
      <c r="K198" s="428"/>
      <c r="L198" s="428"/>
      <c r="M198" s="427">
        <v>0</v>
      </c>
      <c r="N198" s="428"/>
      <c r="O198" s="427"/>
      <c r="P198" s="427">
        <v>0</v>
      </c>
      <c r="Q198" s="428"/>
      <c r="R198" s="427">
        <v>0</v>
      </c>
      <c r="S198" s="428"/>
      <c r="T198" s="427">
        <v>0</v>
      </c>
      <c r="U198" s="427">
        <v>0</v>
      </c>
      <c r="V198" s="427">
        <v>0</v>
      </c>
      <c r="W198" s="427">
        <f t="shared" si="31"/>
        <v>0</v>
      </c>
      <c r="X198" s="427">
        <v>0</v>
      </c>
      <c r="Y198" s="427">
        <f t="shared" si="39"/>
        <v>0</v>
      </c>
      <c r="Z198" s="287"/>
      <c r="AA198" s="285"/>
      <c r="AB198" s="264"/>
      <c r="AC198" s="264"/>
    </row>
    <row r="199" spans="1:29">
      <c r="A199" s="426" t="s">
        <v>794</v>
      </c>
      <c r="B199" s="426" t="s">
        <v>910</v>
      </c>
      <c r="C199" s="426" t="s">
        <v>911</v>
      </c>
      <c r="D199" s="426" t="s">
        <v>841</v>
      </c>
      <c r="E199" s="426" t="s">
        <v>842</v>
      </c>
      <c r="F199" s="427">
        <v>1592.03</v>
      </c>
      <c r="G199" s="427"/>
      <c r="H199" s="427">
        <v>3171.68</v>
      </c>
      <c r="I199" s="427"/>
      <c r="J199" s="254">
        <v>1840.44</v>
      </c>
      <c r="K199" s="428"/>
      <c r="L199" s="428"/>
      <c r="M199" s="254">
        <v>2355.14</v>
      </c>
      <c r="N199" s="428"/>
      <c r="O199" s="254"/>
      <c r="P199" s="427">
        <v>3180</v>
      </c>
      <c r="Q199" s="428"/>
      <c r="R199" s="427">
        <v>3180</v>
      </c>
      <c r="S199" s="428"/>
      <c r="T199" s="427">
        <v>0</v>
      </c>
      <c r="U199" s="427">
        <v>0</v>
      </c>
      <c r="V199" s="427">
        <v>0</v>
      </c>
      <c r="W199" s="427">
        <f t="shared" si="31"/>
        <v>0</v>
      </c>
      <c r="X199" s="427">
        <v>3180</v>
      </c>
      <c r="Y199" s="427">
        <f t="shared" si="39"/>
        <v>0</v>
      </c>
      <c r="Z199" s="287"/>
      <c r="AA199" s="285"/>
      <c r="AB199" s="264"/>
      <c r="AC199" s="264"/>
    </row>
    <row r="200" spans="1:29">
      <c r="A200" s="426" t="s">
        <v>794</v>
      </c>
      <c r="B200" s="426" t="s">
        <v>910</v>
      </c>
      <c r="C200" s="426" t="s">
        <v>911</v>
      </c>
      <c r="D200" s="426" t="s">
        <v>918</v>
      </c>
      <c r="E200" s="426" t="s">
        <v>919</v>
      </c>
      <c r="F200" s="427">
        <v>8806.7099999999991</v>
      </c>
      <c r="G200" s="427"/>
      <c r="H200" s="427">
        <v>2760.81</v>
      </c>
      <c r="I200" s="427"/>
      <c r="J200" s="427">
        <v>0</v>
      </c>
      <c r="K200" s="428"/>
      <c r="L200" s="428"/>
      <c r="M200" s="427">
        <v>0</v>
      </c>
      <c r="N200" s="428"/>
      <c r="O200" s="427"/>
      <c r="P200" s="427">
        <v>2135</v>
      </c>
      <c r="Q200" s="428"/>
      <c r="R200" s="427">
        <v>2135</v>
      </c>
      <c r="S200" s="428"/>
      <c r="T200" s="427">
        <v>0</v>
      </c>
      <c r="U200" s="427">
        <v>0</v>
      </c>
      <c r="V200" s="427">
        <v>0</v>
      </c>
      <c r="W200" s="427">
        <f t="shared" si="31"/>
        <v>0</v>
      </c>
      <c r="X200" s="427">
        <v>2135</v>
      </c>
      <c r="Y200" s="427">
        <f t="shared" si="39"/>
        <v>0</v>
      </c>
      <c r="Z200" s="287"/>
      <c r="AA200" s="285"/>
      <c r="AB200" s="264"/>
      <c r="AC200" s="264"/>
    </row>
    <row r="201" spans="1:29">
      <c r="A201" s="426" t="s">
        <v>794</v>
      </c>
      <c r="B201" s="426" t="s">
        <v>910</v>
      </c>
      <c r="C201" s="426" t="s">
        <v>911</v>
      </c>
      <c r="D201" s="426" t="s">
        <v>843</v>
      </c>
      <c r="E201" s="426" t="s">
        <v>844</v>
      </c>
      <c r="F201" s="427">
        <v>104.81</v>
      </c>
      <c r="G201" s="427"/>
      <c r="H201" s="427">
        <v>74.739999999999995</v>
      </c>
      <c r="I201" s="427"/>
      <c r="J201" s="427">
        <v>0</v>
      </c>
      <c r="K201" s="428"/>
      <c r="L201" s="428"/>
      <c r="M201" s="427">
        <v>0</v>
      </c>
      <c r="N201" s="428"/>
      <c r="O201" s="427"/>
      <c r="P201" s="427">
        <v>75</v>
      </c>
      <c r="Q201" s="428"/>
      <c r="R201" s="427">
        <v>75</v>
      </c>
      <c r="S201" s="428"/>
      <c r="T201" s="427">
        <v>0</v>
      </c>
      <c r="U201" s="427">
        <v>0</v>
      </c>
      <c r="V201" s="427">
        <v>0</v>
      </c>
      <c r="W201" s="427">
        <f t="shared" si="31"/>
        <v>0</v>
      </c>
      <c r="X201" s="427">
        <v>75</v>
      </c>
      <c r="Y201" s="427">
        <f t="shared" si="39"/>
        <v>0</v>
      </c>
      <c r="Z201" s="287"/>
      <c r="AA201" s="285"/>
      <c r="AB201" s="264"/>
      <c r="AC201" s="264"/>
    </row>
    <row r="202" spans="1:29">
      <c r="A202" s="426" t="s">
        <v>794</v>
      </c>
      <c r="B202" s="426" t="s">
        <v>910</v>
      </c>
      <c r="C202" s="426" t="s">
        <v>911</v>
      </c>
      <c r="D202" s="426" t="s">
        <v>920</v>
      </c>
      <c r="E202" s="426" t="s">
        <v>921</v>
      </c>
      <c r="F202" s="427">
        <v>1675.6</v>
      </c>
      <c r="G202" s="427"/>
      <c r="H202" s="427">
        <v>677.23</v>
      </c>
      <c r="I202" s="427"/>
      <c r="J202" s="427">
        <v>8105.1</v>
      </c>
      <c r="K202" s="428"/>
      <c r="L202" s="428"/>
      <c r="M202" s="427">
        <v>1340.82</v>
      </c>
      <c r="N202" s="428"/>
      <c r="O202" s="427"/>
      <c r="P202" s="427">
        <v>1350</v>
      </c>
      <c r="Q202" s="428"/>
      <c r="R202" s="427">
        <v>8106</v>
      </c>
      <c r="S202" s="428"/>
      <c r="T202" s="427">
        <v>0</v>
      </c>
      <c r="U202" s="429">
        <v>563.47</v>
      </c>
      <c r="V202" s="429">
        <v>336.53</v>
      </c>
      <c r="W202" s="427">
        <f t="shared" si="31"/>
        <v>900</v>
      </c>
      <c r="X202" s="427">
        <v>8106</v>
      </c>
      <c r="Y202" s="427">
        <f t="shared" si="39"/>
        <v>0</v>
      </c>
      <c r="Z202" s="287"/>
      <c r="AA202" s="285"/>
      <c r="AB202" s="264"/>
      <c r="AC202" s="264"/>
    </row>
    <row r="203" spans="1:29">
      <c r="A203" s="426"/>
      <c r="B203" s="426"/>
      <c r="C203" s="426"/>
      <c r="D203" s="426"/>
      <c r="E203" s="426"/>
      <c r="F203" s="427">
        <f>SUM(F190:F202)</f>
        <v>1069044.8800000004</v>
      </c>
      <c r="G203" s="427"/>
      <c r="H203" s="427">
        <f>SUM(H190:H202)</f>
        <v>668347.81000000006</v>
      </c>
      <c r="I203" s="427"/>
      <c r="J203" s="427">
        <f>SUM(J190:J202)</f>
        <v>907138.69</v>
      </c>
      <c r="K203" s="428">
        <f>SUM(K190:K202)</f>
        <v>9</v>
      </c>
      <c r="L203" s="428"/>
      <c r="M203" s="427">
        <f>SUM(M190:M202)</f>
        <v>614315</v>
      </c>
      <c r="N203" s="428">
        <f>SUM(N190:N202)</f>
        <v>6</v>
      </c>
      <c r="O203" s="427"/>
      <c r="P203" s="427">
        <f>SUM(P190:P202)</f>
        <v>840970.38</v>
      </c>
      <c r="Q203" s="428">
        <f>SUM(Q190:Q202)</f>
        <v>7</v>
      </c>
      <c r="R203" s="427">
        <f>SUM(R190:R202)</f>
        <v>672227</v>
      </c>
      <c r="S203" s="428">
        <f>SUM(S190:S202)</f>
        <v>7</v>
      </c>
      <c r="T203" s="427">
        <f t="shared" ref="T203:Y203" si="40">SUM(T190:T202)</f>
        <v>0</v>
      </c>
      <c r="U203" s="427">
        <f t="shared" si="40"/>
        <v>563.47</v>
      </c>
      <c r="V203" s="427">
        <f t="shared" si="40"/>
        <v>132603.87</v>
      </c>
      <c r="W203" s="427">
        <f t="shared" si="40"/>
        <v>133167.34</v>
      </c>
      <c r="X203" s="427">
        <f>SUM(X190:X202)</f>
        <v>672227</v>
      </c>
      <c r="Y203" s="427">
        <f t="shared" si="40"/>
        <v>0</v>
      </c>
      <c r="Z203" s="287"/>
      <c r="AA203" s="285"/>
      <c r="AB203" s="264"/>
      <c r="AC203" s="264"/>
    </row>
    <row r="204" spans="1:29">
      <c r="A204" s="426"/>
      <c r="B204" s="426"/>
      <c r="C204" s="426"/>
      <c r="D204" s="426"/>
      <c r="E204" s="426"/>
      <c r="F204" s="427"/>
      <c r="G204" s="427"/>
      <c r="H204" s="427"/>
      <c r="I204" s="427"/>
      <c r="J204" s="427"/>
      <c r="K204" s="428"/>
      <c r="L204" s="428"/>
      <c r="M204" s="427"/>
      <c r="N204" s="428"/>
      <c r="O204" s="427"/>
      <c r="P204" s="427"/>
      <c r="Q204" s="428"/>
      <c r="R204" s="427"/>
      <c r="S204" s="428"/>
      <c r="T204" s="427"/>
      <c r="U204" s="427"/>
      <c r="V204" s="427"/>
      <c r="W204" s="427"/>
      <c r="X204" s="427"/>
      <c r="Y204" s="427"/>
      <c r="Z204" s="287"/>
      <c r="AA204" s="285"/>
      <c r="AB204" s="264"/>
      <c r="AC204" s="264"/>
    </row>
    <row r="205" spans="1:29">
      <c r="A205" s="426" t="s">
        <v>794</v>
      </c>
      <c r="B205" s="426" t="s">
        <v>922</v>
      </c>
      <c r="C205" s="426" t="s">
        <v>923</v>
      </c>
      <c r="D205" s="426" t="s">
        <v>797</v>
      </c>
      <c r="E205" s="426" t="s">
        <v>798</v>
      </c>
      <c r="F205" s="427">
        <v>1817153.46</v>
      </c>
      <c r="G205" s="427"/>
      <c r="H205" s="427">
        <v>885417.55</v>
      </c>
      <c r="I205" s="427"/>
      <c r="J205" s="427">
        <v>542206.18999999994</v>
      </c>
      <c r="K205" s="428">
        <v>6</v>
      </c>
      <c r="L205" s="428"/>
      <c r="M205" s="427">
        <v>414616.59</v>
      </c>
      <c r="N205" s="428">
        <v>5</v>
      </c>
      <c r="O205" s="427"/>
      <c r="P205" s="427">
        <v>433470</v>
      </c>
      <c r="Q205" s="428">
        <v>6</v>
      </c>
      <c r="R205" s="429">
        <v>419500</v>
      </c>
      <c r="S205" s="428">
        <v>5</v>
      </c>
      <c r="T205" s="427">
        <v>0</v>
      </c>
      <c r="U205" s="427">
        <v>0</v>
      </c>
      <c r="V205" s="429">
        <v>84322.7</v>
      </c>
      <c r="W205" s="427">
        <f t="shared" si="31"/>
        <v>84322.7</v>
      </c>
      <c r="X205" s="427">
        <v>419500</v>
      </c>
      <c r="Y205" s="427">
        <f t="shared" ref="Y205:Y211" si="41">R205-X205</f>
        <v>0</v>
      </c>
      <c r="Z205" s="287"/>
      <c r="AA205" s="285"/>
      <c r="AB205" s="264"/>
      <c r="AC205" s="264"/>
    </row>
    <row r="206" spans="1:29">
      <c r="A206" s="426" t="s">
        <v>794</v>
      </c>
      <c r="B206" s="426" t="s">
        <v>922</v>
      </c>
      <c r="C206" s="426" t="s">
        <v>923</v>
      </c>
      <c r="D206" s="426" t="s">
        <v>819</v>
      </c>
      <c r="E206" s="426" t="s">
        <v>820</v>
      </c>
      <c r="F206" s="427">
        <v>750</v>
      </c>
      <c r="G206" s="427"/>
      <c r="H206" s="427">
        <v>25</v>
      </c>
      <c r="I206" s="427"/>
      <c r="J206" s="427">
        <v>0</v>
      </c>
      <c r="K206" s="428"/>
      <c r="L206" s="428"/>
      <c r="M206" s="427">
        <v>0</v>
      </c>
      <c r="N206" s="428"/>
      <c r="O206" s="427"/>
      <c r="P206" s="427">
        <v>0</v>
      </c>
      <c r="Q206" s="428"/>
      <c r="R206" s="427">
        <v>0</v>
      </c>
      <c r="S206" s="428"/>
      <c r="T206" s="427">
        <v>0</v>
      </c>
      <c r="U206" s="427">
        <v>0</v>
      </c>
      <c r="V206" s="427">
        <v>0</v>
      </c>
      <c r="W206" s="427">
        <f t="shared" si="31"/>
        <v>0</v>
      </c>
      <c r="X206" s="427">
        <v>0</v>
      </c>
      <c r="Y206" s="427">
        <f t="shared" si="41"/>
        <v>0</v>
      </c>
      <c r="Z206" s="287"/>
      <c r="AA206" s="285"/>
      <c r="AB206" s="264"/>
      <c r="AC206" s="264"/>
    </row>
    <row r="207" spans="1:29">
      <c r="A207" s="426" t="s">
        <v>794</v>
      </c>
      <c r="B207" s="426" t="s">
        <v>922</v>
      </c>
      <c r="C207" s="426" t="s">
        <v>923</v>
      </c>
      <c r="D207" s="426" t="s">
        <v>803</v>
      </c>
      <c r="E207" s="426" t="s">
        <v>804</v>
      </c>
      <c r="F207" s="427">
        <v>27410.05</v>
      </c>
      <c r="G207" s="427"/>
      <c r="H207" s="427">
        <v>11456.54</v>
      </c>
      <c r="I207" s="427"/>
      <c r="J207" s="427">
        <v>7713.58</v>
      </c>
      <c r="K207" s="428"/>
      <c r="L207" s="428"/>
      <c r="M207" s="427">
        <v>5889.35</v>
      </c>
      <c r="N207" s="428"/>
      <c r="O207" s="427"/>
      <c r="P207" s="427">
        <v>6285.32</v>
      </c>
      <c r="Q207" s="428"/>
      <c r="R207" s="427">
        <v>5815</v>
      </c>
      <c r="S207" s="428"/>
      <c r="T207" s="427">
        <v>0</v>
      </c>
      <c r="U207" s="427">
        <v>0</v>
      </c>
      <c r="V207" s="429">
        <v>1118.92</v>
      </c>
      <c r="W207" s="427">
        <f t="shared" si="31"/>
        <v>1118.92</v>
      </c>
      <c r="X207" s="427">
        <v>5815</v>
      </c>
      <c r="Y207" s="427">
        <f t="shared" si="41"/>
        <v>0</v>
      </c>
      <c r="Z207" s="287"/>
      <c r="AA207" s="285"/>
      <c r="AB207" s="264"/>
      <c r="AC207" s="264"/>
    </row>
    <row r="208" spans="1:29">
      <c r="A208" s="426" t="s">
        <v>794</v>
      </c>
      <c r="B208" s="426" t="s">
        <v>922</v>
      </c>
      <c r="C208" s="426" t="s">
        <v>923</v>
      </c>
      <c r="D208" s="426" t="s">
        <v>807</v>
      </c>
      <c r="E208" s="426" t="s">
        <v>808</v>
      </c>
      <c r="F208" s="427">
        <v>211211.66</v>
      </c>
      <c r="G208" s="427"/>
      <c r="H208" s="427">
        <v>123344.74</v>
      </c>
      <c r="I208" s="427"/>
      <c r="J208" s="427">
        <v>78530.05</v>
      </c>
      <c r="K208" s="428"/>
      <c r="L208" s="428"/>
      <c r="M208" s="427">
        <v>73254.899999999994</v>
      </c>
      <c r="N208" s="428"/>
      <c r="O208" s="427"/>
      <c r="P208" s="427">
        <v>90916</v>
      </c>
      <c r="Q208" s="428"/>
      <c r="R208" s="429">
        <v>28969</v>
      </c>
      <c r="S208" s="428"/>
      <c r="T208" s="427">
        <v>0</v>
      </c>
      <c r="U208" s="427">
        <v>0</v>
      </c>
      <c r="V208" s="429">
        <v>8059.88</v>
      </c>
      <c r="W208" s="427">
        <f t="shared" si="31"/>
        <v>8059.88</v>
      </c>
      <c r="X208" s="429">
        <v>28969</v>
      </c>
      <c r="Y208" s="427">
        <f t="shared" si="41"/>
        <v>0</v>
      </c>
      <c r="Z208" s="287"/>
      <c r="AA208" s="285"/>
      <c r="AB208" s="264"/>
      <c r="AC208" s="264"/>
    </row>
    <row r="209" spans="1:29">
      <c r="A209" s="426" t="s">
        <v>794</v>
      </c>
      <c r="B209" s="426" t="s">
        <v>922</v>
      </c>
      <c r="C209" s="426" t="s">
        <v>923</v>
      </c>
      <c r="D209" s="431" t="s">
        <v>809</v>
      </c>
      <c r="E209" s="426" t="s">
        <v>810</v>
      </c>
      <c r="F209" s="427">
        <v>85805.19</v>
      </c>
      <c r="G209" s="427"/>
      <c r="H209" s="427">
        <v>80809.070000000007</v>
      </c>
      <c r="I209" s="427"/>
      <c r="J209" s="427">
        <v>99880.38</v>
      </c>
      <c r="K209" s="428"/>
      <c r="L209" s="428"/>
      <c r="M209" s="427">
        <v>0</v>
      </c>
      <c r="N209" s="428"/>
      <c r="O209" s="427"/>
      <c r="P209" s="427">
        <v>143979</v>
      </c>
      <c r="Q209" s="428"/>
      <c r="R209" s="429">
        <v>43970</v>
      </c>
      <c r="S209" s="428"/>
      <c r="T209" s="427">
        <v>0</v>
      </c>
      <c r="U209" s="427">
        <v>0</v>
      </c>
      <c r="V209" s="429">
        <v>10567.55</v>
      </c>
      <c r="W209" s="427">
        <f t="shared" si="31"/>
        <v>10567.55</v>
      </c>
      <c r="X209" s="429">
        <v>43970</v>
      </c>
      <c r="Y209" s="427">
        <f>R209-X209</f>
        <v>0</v>
      </c>
      <c r="Z209" s="287"/>
      <c r="AA209" s="285"/>
      <c r="AB209" s="264"/>
      <c r="AC209" s="264"/>
    </row>
    <row r="210" spans="1:29">
      <c r="A210" s="426" t="s">
        <v>794</v>
      </c>
      <c r="B210" s="426" t="s">
        <v>922</v>
      </c>
      <c r="C210" s="426" t="s">
        <v>923</v>
      </c>
      <c r="D210" s="426" t="s">
        <v>841</v>
      </c>
      <c r="E210" s="426" t="s">
        <v>842</v>
      </c>
      <c r="F210" s="427">
        <v>0</v>
      </c>
      <c r="G210" s="427"/>
      <c r="H210" s="427">
        <v>0</v>
      </c>
      <c r="I210" s="427"/>
      <c r="J210" s="427">
        <v>0</v>
      </c>
      <c r="K210" s="428"/>
      <c r="L210" s="428"/>
      <c r="M210" s="427">
        <v>0</v>
      </c>
      <c r="N210" s="428"/>
      <c r="O210" s="427"/>
      <c r="P210" s="427">
        <v>0</v>
      </c>
      <c r="Q210" s="428"/>
      <c r="R210" s="427">
        <v>0</v>
      </c>
      <c r="S210" s="428"/>
      <c r="T210" s="427">
        <v>0</v>
      </c>
      <c r="U210" s="427">
        <v>0</v>
      </c>
      <c r="V210" s="427">
        <v>0</v>
      </c>
      <c r="W210" s="427">
        <f t="shared" si="31"/>
        <v>0</v>
      </c>
      <c r="X210" s="427">
        <v>0</v>
      </c>
      <c r="Y210" s="427">
        <f t="shared" si="41"/>
        <v>0</v>
      </c>
      <c r="Z210" s="287"/>
      <c r="AA210" s="285"/>
      <c r="AB210" s="264"/>
      <c r="AC210" s="264"/>
    </row>
    <row r="211" spans="1:29">
      <c r="A211" s="426" t="s">
        <v>794</v>
      </c>
      <c r="B211" s="426" t="s">
        <v>922</v>
      </c>
      <c r="C211" s="426" t="s">
        <v>923</v>
      </c>
      <c r="D211" s="426" t="s">
        <v>852</v>
      </c>
      <c r="E211" s="426" t="s">
        <v>853</v>
      </c>
      <c r="F211" s="427">
        <v>5501.12</v>
      </c>
      <c r="G211" s="427"/>
      <c r="H211" s="427">
        <v>0</v>
      </c>
      <c r="I211" s="427"/>
      <c r="J211" s="427">
        <v>0</v>
      </c>
      <c r="K211" s="428"/>
      <c r="L211" s="428"/>
      <c r="M211" s="427">
        <v>0</v>
      </c>
      <c r="N211" s="428"/>
      <c r="O211" s="427"/>
      <c r="P211" s="427">
        <v>0</v>
      </c>
      <c r="Q211" s="428"/>
      <c r="R211" s="427">
        <v>0</v>
      </c>
      <c r="S211" s="428"/>
      <c r="T211" s="427">
        <v>0</v>
      </c>
      <c r="U211" s="427">
        <v>0</v>
      </c>
      <c r="V211" s="427">
        <v>0</v>
      </c>
      <c r="W211" s="427">
        <f t="shared" si="31"/>
        <v>0</v>
      </c>
      <c r="X211" s="427">
        <v>0</v>
      </c>
      <c r="Y211" s="427">
        <f t="shared" si="41"/>
        <v>0</v>
      </c>
      <c r="Z211" s="287"/>
      <c r="AA211" s="285"/>
      <c r="AB211" s="264"/>
      <c r="AC211" s="264"/>
    </row>
    <row r="212" spans="1:29">
      <c r="A212" s="426"/>
      <c r="B212" s="426"/>
      <c r="C212" s="426"/>
      <c r="D212" s="426"/>
      <c r="E212" s="426"/>
      <c r="F212" s="427">
        <f>SUM(F205:F211)</f>
        <v>2147831.48</v>
      </c>
      <c r="G212" s="427"/>
      <c r="H212" s="427">
        <f>SUM(H205:H211)</f>
        <v>1101052.9000000001</v>
      </c>
      <c r="I212" s="427"/>
      <c r="J212" s="427">
        <f>SUM(J205:J211)</f>
        <v>728330.2</v>
      </c>
      <c r="K212" s="428">
        <f>SUM(K205:K211)</f>
        <v>6</v>
      </c>
      <c r="L212" s="428"/>
      <c r="M212" s="427">
        <f>SUM(M205:M211)</f>
        <v>493760.83999999997</v>
      </c>
      <c r="N212" s="428">
        <f>SUM(N205:N211)</f>
        <v>5</v>
      </c>
      <c r="O212" s="427"/>
      <c r="P212" s="427">
        <f>SUM(P205:P211)</f>
        <v>674650.32000000007</v>
      </c>
      <c r="Q212" s="428">
        <f>SUM(Q205:Q211)</f>
        <v>6</v>
      </c>
      <c r="R212" s="427">
        <f>SUM(R205:R211)</f>
        <v>498254</v>
      </c>
      <c r="S212" s="428">
        <f>SUM(S205:S211)</f>
        <v>5</v>
      </c>
      <c r="T212" s="427">
        <f t="shared" ref="T212:Y212" si="42">SUM(T205:T211)</f>
        <v>0</v>
      </c>
      <c r="U212" s="427">
        <f t="shared" si="42"/>
        <v>0</v>
      </c>
      <c r="V212" s="427">
        <f t="shared" si="42"/>
        <v>104069.05</v>
      </c>
      <c r="W212" s="427">
        <f t="shared" si="42"/>
        <v>104069.05</v>
      </c>
      <c r="X212" s="427">
        <f>SUM(X205:X211)</f>
        <v>498254</v>
      </c>
      <c r="Y212" s="427">
        <f t="shared" si="42"/>
        <v>0</v>
      </c>
      <c r="Z212" s="287"/>
      <c r="AA212" s="285"/>
      <c r="AB212" s="264"/>
      <c r="AC212" s="264"/>
    </row>
    <row r="213" spans="1:29">
      <c r="A213" s="426"/>
      <c r="B213" s="426"/>
      <c r="C213" s="426"/>
      <c r="D213" s="426"/>
      <c r="E213" s="426"/>
      <c r="F213" s="427"/>
      <c r="G213" s="427"/>
      <c r="H213" s="427"/>
      <c r="I213" s="427"/>
      <c r="J213" s="427"/>
      <c r="K213" s="428"/>
      <c r="L213" s="428"/>
      <c r="M213" s="427"/>
      <c r="N213" s="428"/>
      <c r="O213" s="427"/>
      <c r="P213" s="427"/>
      <c r="Q213" s="428"/>
      <c r="R213" s="427"/>
      <c r="S213" s="428"/>
      <c r="T213" s="427"/>
      <c r="U213" s="427"/>
      <c r="V213" s="427"/>
      <c r="W213" s="427"/>
      <c r="X213" s="427"/>
      <c r="Y213" s="427"/>
      <c r="Z213" s="287"/>
      <c r="AA213" s="285"/>
      <c r="AB213" s="264"/>
      <c r="AC213" s="264"/>
    </row>
    <row r="214" spans="1:29">
      <c r="A214" s="426" t="s">
        <v>794</v>
      </c>
      <c r="B214" s="426" t="s">
        <v>924</v>
      </c>
      <c r="C214" s="426" t="s">
        <v>925</v>
      </c>
      <c r="D214" s="426" t="s">
        <v>797</v>
      </c>
      <c r="E214" s="426" t="s">
        <v>798</v>
      </c>
      <c r="F214" s="427">
        <v>314403.76</v>
      </c>
      <c r="G214" s="427"/>
      <c r="H214" s="427">
        <v>253908.58</v>
      </c>
      <c r="I214" s="427"/>
      <c r="J214" s="427">
        <v>0</v>
      </c>
      <c r="K214" s="428">
        <v>0</v>
      </c>
      <c r="L214" s="428"/>
      <c r="M214" s="427">
        <v>0</v>
      </c>
      <c r="N214" s="428">
        <v>0</v>
      </c>
      <c r="O214" s="427"/>
      <c r="P214" s="427">
        <v>0</v>
      </c>
      <c r="Q214" s="428">
        <v>0</v>
      </c>
      <c r="R214" s="427">
        <v>0</v>
      </c>
      <c r="S214" s="428">
        <v>0</v>
      </c>
      <c r="T214" s="427">
        <v>0</v>
      </c>
      <c r="U214" s="427">
        <v>0</v>
      </c>
      <c r="V214" s="427">
        <v>0</v>
      </c>
      <c r="W214" s="427">
        <f t="shared" si="31"/>
        <v>0</v>
      </c>
      <c r="X214" s="427">
        <v>0</v>
      </c>
      <c r="Y214" s="427">
        <f t="shared" ref="Y214:Y220" si="43">R214-X214</f>
        <v>0</v>
      </c>
      <c r="Z214" s="287"/>
      <c r="AA214" s="285"/>
      <c r="AB214" s="264"/>
      <c r="AC214" s="264"/>
    </row>
    <row r="215" spans="1:29">
      <c r="A215" s="426" t="s">
        <v>794</v>
      </c>
      <c r="B215" s="426" t="s">
        <v>924</v>
      </c>
      <c r="C215" s="426" t="s">
        <v>925</v>
      </c>
      <c r="D215" s="426" t="s">
        <v>803</v>
      </c>
      <c r="E215" s="426" t="s">
        <v>804</v>
      </c>
      <c r="F215" s="427">
        <v>991.82</v>
      </c>
      <c r="G215" s="427"/>
      <c r="H215" s="427">
        <v>35.58</v>
      </c>
      <c r="I215" s="427"/>
      <c r="J215" s="427">
        <v>0</v>
      </c>
      <c r="K215" s="428"/>
      <c r="L215" s="428"/>
      <c r="M215" s="427">
        <v>0</v>
      </c>
      <c r="N215" s="428"/>
      <c r="O215" s="427"/>
      <c r="P215" s="427">
        <v>0</v>
      </c>
      <c r="Q215" s="428"/>
      <c r="R215" s="427">
        <v>0</v>
      </c>
      <c r="S215" s="428"/>
      <c r="T215" s="427">
        <v>0</v>
      </c>
      <c r="U215" s="427">
        <v>0</v>
      </c>
      <c r="V215" s="427">
        <v>0</v>
      </c>
      <c r="W215" s="427">
        <f t="shared" si="31"/>
        <v>0</v>
      </c>
      <c r="X215" s="427">
        <v>0</v>
      </c>
      <c r="Y215" s="427">
        <f t="shared" si="43"/>
        <v>0</v>
      </c>
      <c r="Z215" s="287"/>
      <c r="AA215" s="285"/>
      <c r="AB215" s="264"/>
      <c r="AC215" s="264"/>
    </row>
    <row r="216" spans="1:29">
      <c r="A216" s="426" t="s">
        <v>794</v>
      </c>
      <c r="B216" s="426" t="s">
        <v>924</v>
      </c>
      <c r="C216" s="426" t="s">
        <v>925</v>
      </c>
      <c r="D216" s="426" t="s">
        <v>807</v>
      </c>
      <c r="E216" s="426" t="s">
        <v>808</v>
      </c>
      <c r="F216" s="427">
        <v>39039.629999999997</v>
      </c>
      <c r="G216" s="427"/>
      <c r="H216" s="427">
        <v>26516.91</v>
      </c>
      <c r="I216" s="427"/>
      <c r="J216" s="427">
        <v>0</v>
      </c>
      <c r="K216" s="428"/>
      <c r="L216" s="428"/>
      <c r="M216" s="427">
        <v>0</v>
      </c>
      <c r="N216" s="428"/>
      <c r="O216" s="427"/>
      <c r="P216" s="427">
        <v>0</v>
      </c>
      <c r="Q216" s="428"/>
      <c r="R216" s="427">
        <v>0</v>
      </c>
      <c r="S216" s="428"/>
      <c r="T216" s="427">
        <v>0</v>
      </c>
      <c r="U216" s="427">
        <v>0</v>
      </c>
      <c r="V216" s="427">
        <v>0</v>
      </c>
      <c r="W216" s="427">
        <f t="shared" si="31"/>
        <v>0</v>
      </c>
      <c r="X216" s="427">
        <v>0</v>
      </c>
      <c r="Y216" s="427">
        <f t="shared" si="43"/>
        <v>0</v>
      </c>
      <c r="Z216" s="287"/>
      <c r="AA216" s="285"/>
      <c r="AB216" s="264"/>
      <c r="AC216" s="264"/>
    </row>
    <row r="217" spans="1:29">
      <c r="A217" s="426" t="s">
        <v>794</v>
      </c>
      <c r="B217" s="426" t="s">
        <v>924</v>
      </c>
      <c r="C217" s="426" t="s">
        <v>925</v>
      </c>
      <c r="D217" s="426" t="s">
        <v>841</v>
      </c>
      <c r="E217" s="426" t="s">
        <v>842</v>
      </c>
      <c r="F217" s="427">
        <v>1611.32</v>
      </c>
      <c r="G217" s="427"/>
      <c r="H217" s="427">
        <v>2288.9499999999998</v>
      </c>
      <c r="I217" s="427"/>
      <c r="J217" s="427">
        <v>0</v>
      </c>
      <c r="K217" s="428"/>
      <c r="L217" s="428"/>
      <c r="M217" s="427">
        <v>0</v>
      </c>
      <c r="N217" s="428"/>
      <c r="O217" s="427"/>
      <c r="P217" s="427">
        <v>0</v>
      </c>
      <c r="Q217" s="428"/>
      <c r="R217" s="427">
        <v>0</v>
      </c>
      <c r="S217" s="428"/>
      <c r="T217" s="427">
        <v>0</v>
      </c>
      <c r="U217" s="427">
        <v>0</v>
      </c>
      <c r="V217" s="427">
        <v>0</v>
      </c>
      <c r="W217" s="427">
        <f t="shared" si="31"/>
        <v>0</v>
      </c>
      <c r="X217" s="427">
        <v>0</v>
      </c>
      <c r="Y217" s="427">
        <f t="shared" si="43"/>
        <v>0</v>
      </c>
      <c r="Z217" s="287"/>
      <c r="AA217" s="285"/>
      <c r="AB217" s="264"/>
      <c r="AC217" s="264"/>
    </row>
    <row r="218" spans="1:29">
      <c r="A218" s="426" t="s">
        <v>794</v>
      </c>
      <c r="B218" s="426" t="s">
        <v>924</v>
      </c>
      <c r="C218" s="426" t="s">
        <v>925</v>
      </c>
      <c r="D218" s="426" t="s">
        <v>843</v>
      </c>
      <c r="E218" s="426" t="s">
        <v>844</v>
      </c>
      <c r="F218" s="427">
        <v>418.39</v>
      </c>
      <c r="G218" s="427"/>
      <c r="H218" s="427">
        <v>0</v>
      </c>
      <c r="I218" s="427"/>
      <c r="J218" s="427">
        <v>0</v>
      </c>
      <c r="K218" s="428"/>
      <c r="L218" s="428"/>
      <c r="M218" s="427">
        <v>0</v>
      </c>
      <c r="N218" s="428"/>
      <c r="O218" s="427"/>
      <c r="P218" s="427">
        <v>0</v>
      </c>
      <c r="Q218" s="428"/>
      <c r="R218" s="427">
        <v>0</v>
      </c>
      <c r="S218" s="428"/>
      <c r="T218" s="427">
        <v>0</v>
      </c>
      <c r="U218" s="427">
        <v>0</v>
      </c>
      <c r="V218" s="427">
        <v>0</v>
      </c>
      <c r="W218" s="427">
        <f t="shared" si="31"/>
        <v>0</v>
      </c>
      <c r="X218" s="427">
        <v>0</v>
      </c>
      <c r="Y218" s="427">
        <f t="shared" si="43"/>
        <v>0</v>
      </c>
      <c r="Z218" s="287"/>
      <c r="AA218" s="285"/>
      <c r="AB218" s="264"/>
      <c r="AC218" s="264"/>
    </row>
    <row r="219" spans="1:29">
      <c r="A219" s="426" t="s">
        <v>794</v>
      </c>
      <c r="B219" s="426" t="s">
        <v>924</v>
      </c>
      <c r="C219" s="426" t="s">
        <v>925</v>
      </c>
      <c r="D219" s="426" t="s">
        <v>892</v>
      </c>
      <c r="E219" s="426" t="s">
        <v>893</v>
      </c>
      <c r="F219" s="427">
        <v>0</v>
      </c>
      <c r="G219" s="427"/>
      <c r="H219" s="427">
        <v>0</v>
      </c>
      <c r="I219" s="427"/>
      <c r="J219" s="427">
        <v>0</v>
      </c>
      <c r="K219" s="428"/>
      <c r="L219" s="428"/>
      <c r="M219" s="427">
        <v>0</v>
      </c>
      <c r="N219" s="428"/>
      <c r="O219" s="427"/>
      <c r="P219" s="427">
        <v>0</v>
      </c>
      <c r="Q219" s="428"/>
      <c r="R219" s="427">
        <v>0</v>
      </c>
      <c r="S219" s="428"/>
      <c r="T219" s="427">
        <v>0</v>
      </c>
      <c r="U219" s="427">
        <v>0</v>
      </c>
      <c r="V219" s="427">
        <v>0</v>
      </c>
      <c r="W219" s="427">
        <f t="shared" si="31"/>
        <v>0</v>
      </c>
      <c r="X219" s="427">
        <v>0</v>
      </c>
      <c r="Y219" s="427">
        <f t="shared" si="43"/>
        <v>0</v>
      </c>
      <c r="Z219" s="287"/>
      <c r="AA219" s="285"/>
      <c r="AB219" s="264"/>
      <c r="AC219" s="264"/>
    </row>
    <row r="220" spans="1:29">
      <c r="A220" s="426" t="s">
        <v>794</v>
      </c>
      <c r="B220" s="426" t="s">
        <v>924</v>
      </c>
      <c r="C220" s="426" t="s">
        <v>925</v>
      </c>
      <c r="D220" s="426" t="s">
        <v>880</v>
      </c>
      <c r="E220" s="426" t="s">
        <v>881</v>
      </c>
      <c r="F220" s="427">
        <v>1897.12</v>
      </c>
      <c r="G220" s="427"/>
      <c r="H220" s="427">
        <v>498.74</v>
      </c>
      <c r="I220" s="427"/>
      <c r="J220" s="427">
        <v>0</v>
      </c>
      <c r="K220" s="428"/>
      <c r="L220" s="428"/>
      <c r="M220" s="427">
        <v>0</v>
      </c>
      <c r="N220" s="428"/>
      <c r="O220" s="427"/>
      <c r="P220" s="427">
        <v>0</v>
      </c>
      <c r="Q220" s="428"/>
      <c r="R220" s="427">
        <v>0</v>
      </c>
      <c r="S220" s="428"/>
      <c r="T220" s="427">
        <v>0</v>
      </c>
      <c r="U220" s="427">
        <v>0</v>
      </c>
      <c r="V220" s="427">
        <v>0</v>
      </c>
      <c r="W220" s="427">
        <f t="shared" si="31"/>
        <v>0</v>
      </c>
      <c r="X220" s="427">
        <v>0</v>
      </c>
      <c r="Y220" s="427">
        <f t="shared" si="43"/>
        <v>0</v>
      </c>
      <c r="Z220" s="287"/>
      <c r="AA220" s="285"/>
      <c r="AB220" s="264"/>
      <c r="AC220" s="264"/>
    </row>
    <row r="221" spans="1:29">
      <c r="A221" s="426"/>
      <c r="B221" s="426"/>
      <c r="C221" s="426"/>
      <c r="D221" s="426"/>
      <c r="E221" s="426"/>
      <c r="F221" s="427">
        <f>SUM(F214:F220)</f>
        <v>358362.04000000004</v>
      </c>
      <c r="G221" s="427"/>
      <c r="H221" s="427">
        <f>SUM(H214:H220)</f>
        <v>283248.75999999995</v>
      </c>
      <c r="I221" s="427"/>
      <c r="J221" s="427">
        <f>SUM(J214:J220)</f>
        <v>0</v>
      </c>
      <c r="K221" s="428">
        <f>SUM(K214:K220)</f>
        <v>0</v>
      </c>
      <c r="L221" s="428"/>
      <c r="M221" s="427">
        <f>SUM(M214:M220)</f>
        <v>0</v>
      </c>
      <c r="N221" s="428">
        <f>SUM(N214:N220)</f>
        <v>0</v>
      </c>
      <c r="O221" s="427"/>
      <c r="P221" s="427">
        <f>SUM(P214:P220)</f>
        <v>0</v>
      </c>
      <c r="Q221" s="428">
        <f>SUM(Q214:Q220)</f>
        <v>0</v>
      </c>
      <c r="R221" s="427">
        <f t="shared" ref="R221:Y221" si="44">SUM(R214:R220)</f>
        <v>0</v>
      </c>
      <c r="S221" s="428">
        <f t="shared" si="44"/>
        <v>0</v>
      </c>
      <c r="T221" s="427">
        <f t="shared" si="44"/>
        <v>0</v>
      </c>
      <c r="U221" s="427">
        <f t="shared" si="44"/>
        <v>0</v>
      </c>
      <c r="V221" s="427">
        <f t="shared" si="44"/>
        <v>0</v>
      </c>
      <c r="W221" s="427">
        <f t="shared" si="44"/>
        <v>0</v>
      </c>
      <c r="X221" s="427">
        <f t="shared" si="44"/>
        <v>0</v>
      </c>
      <c r="Y221" s="427">
        <f t="shared" si="44"/>
        <v>0</v>
      </c>
      <c r="Z221" s="287"/>
      <c r="AA221" s="285"/>
      <c r="AB221" s="264"/>
      <c r="AC221" s="264"/>
    </row>
    <row r="222" spans="1:29">
      <c r="A222" s="426"/>
      <c r="B222" s="426"/>
      <c r="C222" s="426"/>
      <c r="D222" s="426"/>
      <c r="E222" s="426"/>
      <c r="F222" s="427"/>
      <c r="G222" s="427"/>
      <c r="H222" s="427"/>
      <c r="I222" s="427"/>
      <c r="J222" s="427"/>
      <c r="K222" s="428"/>
      <c r="L222" s="428"/>
      <c r="M222" s="427"/>
      <c r="N222" s="428"/>
      <c r="O222" s="427"/>
      <c r="P222" s="427"/>
      <c r="Q222" s="428"/>
      <c r="R222" s="427"/>
      <c r="S222" s="428"/>
      <c r="T222" s="427"/>
      <c r="U222" s="427"/>
      <c r="V222" s="427"/>
      <c r="W222" s="427"/>
      <c r="X222" s="427"/>
      <c r="Y222" s="427"/>
      <c r="Z222" s="287"/>
      <c r="AA222" s="285"/>
      <c r="AB222" s="264"/>
      <c r="AC222" s="264"/>
    </row>
    <row r="223" spans="1:29">
      <c r="A223" s="426" t="s">
        <v>794</v>
      </c>
      <c r="B223" s="426" t="s">
        <v>926</v>
      </c>
      <c r="C223" s="426" t="s">
        <v>927</v>
      </c>
      <c r="D223" s="426" t="s">
        <v>797</v>
      </c>
      <c r="E223" s="426" t="s">
        <v>798</v>
      </c>
      <c r="F223" s="427">
        <v>298255.62</v>
      </c>
      <c r="G223" s="427"/>
      <c r="H223" s="427">
        <v>214525.74</v>
      </c>
      <c r="I223" s="427"/>
      <c r="J223" s="427">
        <v>217873.66</v>
      </c>
      <c r="K223" s="428">
        <v>3</v>
      </c>
      <c r="L223" s="428"/>
      <c r="M223" s="427">
        <v>222595.24</v>
      </c>
      <c r="N223" s="428">
        <v>3</v>
      </c>
      <c r="O223" s="427"/>
      <c r="P223" s="427">
        <v>234869</v>
      </c>
      <c r="Q223" s="428">
        <v>3</v>
      </c>
      <c r="R223" s="427">
        <v>225663</v>
      </c>
      <c r="S223" s="428">
        <v>3</v>
      </c>
      <c r="T223" s="427">
        <v>0</v>
      </c>
      <c r="U223" s="427">
        <v>0</v>
      </c>
      <c r="V223" s="429">
        <v>43971.3</v>
      </c>
      <c r="W223" s="427">
        <f t="shared" si="31"/>
        <v>43971.3</v>
      </c>
      <c r="X223" s="427">
        <v>228651</v>
      </c>
      <c r="Y223" s="427">
        <f>R223-X223</f>
        <v>-2988</v>
      </c>
      <c r="Z223" s="287"/>
      <c r="AA223" s="285"/>
      <c r="AB223" s="264"/>
      <c r="AC223" s="264"/>
    </row>
    <row r="224" spans="1:29">
      <c r="A224" s="426" t="s">
        <v>794</v>
      </c>
      <c r="B224" s="426" t="s">
        <v>926</v>
      </c>
      <c r="C224" s="426" t="s">
        <v>927</v>
      </c>
      <c r="D224" s="426" t="s">
        <v>803</v>
      </c>
      <c r="E224" s="426" t="s">
        <v>804</v>
      </c>
      <c r="F224" s="427">
        <v>2010.05</v>
      </c>
      <c r="G224" s="427"/>
      <c r="H224" s="427">
        <v>1849.66</v>
      </c>
      <c r="I224" s="427"/>
      <c r="J224" s="427">
        <v>1871.82</v>
      </c>
      <c r="K224" s="428"/>
      <c r="L224" s="428"/>
      <c r="M224" s="427">
        <v>1917.7</v>
      </c>
      <c r="N224" s="428"/>
      <c r="O224" s="427"/>
      <c r="P224" s="427">
        <v>3405.6</v>
      </c>
      <c r="Q224" s="428"/>
      <c r="R224" s="427">
        <v>1939</v>
      </c>
      <c r="S224" s="428"/>
      <c r="T224" s="427">
        <v>0</v>
      </c>
      <c r="U224" s="427">
        <v>0</v>
      </c>
      <c r="V224" s="429">
        <v>382.19</v>
      </c>
      <c r="W224" s="427">
        <f t="shared" si="31"/>
        <v>382.19</v>
      </c>
      <c r="X224" s="427">
        <v>1939</v>
      </c>
      <c r="Y224" s="427">
        <f>R224-X224</f>
        <v>0</v>
      </c>
      <c r="Z224" s="287"/>
      <c r="AA224" s="285"/>
      <c r="AB224" s="264"/>
      <c r="AC224" s="264"/>
    </row>
    <row r="225" spans="1:29">
      <c r="A225" s="426" t="s">
        <v>794</v>
      </c>
      <c r="B225" s="426" t="s">
        <v>926</v>
      </c>
      <c r="C225" s="426" t="s">
        <v>927</v>
      </c>
      <c r="D225" s="426" t="s">
        <v>807</v>
      </c>
      <c r="E225" s="426" t="s">
        <v>808</v>
      </c>
      <c r="F225" s="427">
        <v>45782.61</v>
      </c>
      <c r="G225" s="427"/>
      <c r="H225" s="427">
        <v>35954.94</v>
      </c>
      <c r="I225" s="427"/>
      <c r="J225" s="427">
        <v>37153.14</v>
      </c>
      <c r="K225" s="428"/>
      <c r="L225" s="428"/>
      <c r="M225" s="427">
        <v>43197.21</v>
      </c>
      <c r="N225" s="428"/>
      <c r="O225" s="427"/>
      <c r="P225" s="427">
        <v>53613</v>
      </c>
      <c r="Q225" s="428"/>
      <c r="R225" s="429">
        <v>11493</v>
      </c>
      <c r="S225" s="428"/>
      <c r="T225" s="427">
        <v>0</v>
      </c>
      <c r="U225" s="427">
        <v>0</v>
      </c>
      <c r="V225" s="429">
        <v>4878.66</v>
      </c>
      <c r="W225" s="427">
        <f>T225+U225+V225</f>
        <v>4878.66</v>
      </c>
      <c r="X225" s="429">
        <v>11493</v>
      </c>
      <c r="Y225" s="427">
        <f>R225-X225</f>
        <v>0</v>
      </c>
      <c r="Z225" s="287"/>
      <c r="AA225" s="285"/>
      <c r="AB225" s="264"/>
      <c r="AC225" s="264"/>
    </row>
    <row r="226" spans="1:29">
      <c r="A226" s="426" t="s">
        <v>794</v>
      </c>
      <c r="B226" s="426" t="s">
        <v>926</v>
      </c>
      <c r="C226" s="426" t="s">
        <v>927</v>
      </c>
      <c r="D226" s="431" t="s">
        <v>809</v>
      </c>
      <c r="E226" s="426" t="s">
        <v>810</v>
      </c>
      <c r="F226" s="427">
        <v>85805.19</v>
      </c>
      <c r="G226" s="427"/>
      <c r="H226" s="427">
        <v>80809.070000000007</v>
      </c>
      <c r="I226" s="427"/>
      <c r="J226" s="427">
        <v>99880.38</v>
      </c>
      <c r="K226" s="428"/>
      <c r="L226" s="428"/>
      <c r="M226" s="427">
        <v>0</v>
      </c>
      <c r="N226" s="428"/>
      <c r="O226" s="427"/>
      <c r="P226" s="427">
        <v>143979</v>
      </c>
      <c r="Q226" s="428"/>
      <c r="R226" s="429">
        <v>23989</v>
      </c>
      <c r="S226" s="428"/>
      <c r="T226" s="427">
        <v>0</v>
      </c>
      <c r="U226" s="427">
        <v>0</v>
      </c>
      <c r="V226" s="429">
        <v>5697.68</v>
      </c>
      <c r="W226" s="427">
        <f>T226+U226+V226</f>
        <v>5697.68</v>
      </c>
      <c r="X226" s="429">
        <v>23989</v>
      </c>
      <c r="Y226" s="427">
        <f>R226-X226</f>
        <v>0</v>
      </c>
      <c r="Z226" s="287"/>
      <c r="AA226" s="285"/>
      <c r="AB226" s="264"/>
      <c r="AC226" s="264"/>
    </row>
    <row r="227" spans="1:29">
      <c r="A227" s="426"/>
      <c r="B227" s="426"/>
      <c r="C227" s="426"/>
      <c r="D227" s="426"/>
      <c r="E227" s="426"/>
      <c r="F227" s="427">
        <f>SUM(F223:F226)</f>
        <v>431853.47</v>
      </c>
      <c r="G227" s="427"/>
      <c r="H227" s="427">
        <f>SUM(H223:H226)</f>
        <v>333139.41000000003</v>
      </c>
      <c r="I227" s="427"/>
      <c r="J227" s="427">
        <f>SUM(J223:J226)</f>
        <v>356779</v>
      </c>
      <c r="K227" s="428">
        <f>SUM(K223:K226)</f>
        <v>3</v>
      </c>
      <c r="L227" s="428"/>
      <c r="M227" s="427">
        <f>SUM(M223:M226)</f>
        <v>267710.15000000002</v>
      </c>
      <c r="N227" s="428">
        <f>SUM(N223:N226)</f>
        <v>3</v>
      </c>
      <c r="O227" s="427"/>
      <c r="P227" s="427">
        <f>SUM(P223:P226)</f>
        <v>435866.6</v>
      </c>
      <c r="Q227" s="428">
        <f>SUM(Q223:Q226)</f>
        <v>3</v>
      </c>
      <c r="R227" s="427">
        <f>SUM(R223:R226)</f>
        <v>263084</v>
      </c>
      <c r="S227" s="428">
        <f>SUM(S223:S226)</f>
        <v>3</v>
      </c>
      <c r="T227" s="427">
        <f t="shared" ref="T227:Y227" si="45">SUM(T223:T226)</f>
        <v>0</v>
      </c>
      <c r="U227" s="427">
        <f t="shared" si="45"/>
        <v>0</v>
      </c>
      <c r="V227" s="427">
        <f t="shared" si="45"/>
        <v>54929.830000000009</v>
      </c>
      <c r="W227" s="427">
        <f t="shared" si="45"/>
        <v>54929.830000000009</v>
      </c>
      <c r="X227" s="427">
        <f>SUM(X223:X226)</f>
        <v>266072</v>
      </c>
      <c r="Y227" s="427">
        <f t="shared" si="45"/>
        <v>-2988</v>
      </c>
      <c r="Z227" s="287"/>
      <c r="AA227" s="285"/>
      <c r="AB227" s="264"/>
      <c r="AC227" s="264"/>
    </row>
    <row r="228" spans="1:29">
      <c r="A228" s="426"/>
      <c r="B228" s="426"/>
      <c r="C228" s="426"/>
      <c r="D228" s="426"/>
      <c r="E228" s="426"/>
      <c r="F228" s="427"/>
      <c r="G228" s="427"/>
      <c r="H228" s="427"/>
      <c r="I228" s="427"/>
      <c r="J228" s="427"/>
      <c r="K228" s="428"/>
      <c r="L228" s="428"/>
      <c r="M228" s="427"/>
      <c r="N228" s="428"/>
      <c r="O228" s="427"/>
      <c r="P228" s="427"/>
      <c r="Q228" s="428"/>
      <c r="R228" s="427"/>
      <c r="S228" s="428"/>
      <c r="T228" s="427"/>
      <c r="U228" s="427"/>
      <c r="V228" s="427"/>
      <c r="W228" s="427"/>
      <c r="X228" s="427"/>
      <c r="Y228" s="427"/>
      <c r="Z228" s="287"/>
      <c r="AA228" s="285"/>
      <c r="AB228" s="264"/>
      <c r="AC228" s="264"/>
    </row>
    <row r="229" spans="1:29">
      <c r="A229" s="426" t="s">
        <v>794</v>
      </c>
      <c r="B229" s="426" t="s">
        <v>928</v>
      </c>
      <c r="C229" s="426" t="s">
        <v>929</v>
      </c>
      <c r="D229" s="426" t="s">
        <v>930</v>
      </c>
      <c r="E229" s="426" t="s">
        <v>931</v>
      </c>
      <c r="F229" s="427">
        <v>390570.15</v>
      </c>
      <c r="G229" s="427"/>
      <c r="H229" s="427">
        <v>338545.33</v>
      </c>
      <c r="I229" s="427"/>
      <c r="J229" s="427">
        <v>347165.69</v>
      </c>
      <c r="K229" s="428"/>
      <c r="L229" s="428"/>
      <c r="M229" s="427">
        <v>382101.91</v>
      </c>
      <c r="N229" s="428"/>
      <c r="O229" s="427"/>
      <c r="P229" s="427">
        <v>350000</v>
      </c>
      <c r="Q229" s="428"/>
      <c r="R229" s="427">
        <v>347166</v>
      </c>
      <c r="S229" s="428"/>
      <c r="T229" s="427">
        <v>0</v>
      </c>
      <c r="U229" s="427">
        <v>0</v>
      </c>
      <c r="V229" s="429">
        <v>25781.25</v>
      </c>
      <c r="W229" s="427">
        <f t="shared" ref="W229:W304" si="46">T229+U229+V229</f>
        <v>25781.25</v>
      </c>
      <c r="X229" s="427">
        <v>347166</v>
      </c>
      <c r="Y229" s="427">
        <f>R229-X229</f>
        <v>0</v>
      </c>
      <c r="Z229" s="287"/>
      <c r="AA229" s="285"/>
      <c r="AB229" s="264"/>
      <c r="AC229" s="264"/>
    </row>
    <row r="230" spans="1:29">
      <c r="A230" s="426" t="s">
        <v>794</v>
      </c>
      <c r="B230" s="426" t="s">
        <v>928</v>
      </c>
      <c r="C230" s="426" t="s">
        <v>929</v>
      </c>
      <c r="D230" s="426" t="s">
        <v>803</v>
      </c>
      <c r="E230" s="426" t="s">
        <v>804</v>
      </c>
      <c r="F230" s="427">
        <v>4841.18</v>
      </c>
      <c r="G230" s="427"/>
      <c r="H230" s="427">
        <v>3674.15</v>
      </c>
      <c r="I230" s="427"/>
      <c r="J230" s="427">
        <v>3994.04</v>
      </c>
      <c r="K230" s="428"/>
      <c r="L230" s="428"/>
      <c r="M230" s="427">
        <v>4336.6899999999996</v>
      </c>
      <c r="N230" s="428"/>
      <c r="O230" s="427"/>
      <c r="P230" s="427">
        <v>5075</v>
      </c>
      <c r="Q230" s="428"/>
      <c r="R230" s="427">
        <v>3995</v>
      </c>
      <c r="S230" s="428"/>
      <c r="T230" s="427">
        <v>0</v>
      </c>
      <c r="U230" s="427">
        <v>0</v>
      </c>
      <c r="V230" s="429">
        <v>196.69</v>
      </c>
      <c r="W230" s="427">
        <f t="shared" si="46"/>
        <v>196.69</v>
      </c>
      <c r="X230" s="427">
        <v>3995</v>
      </c>
      <c r="Y230" s="427">
        <f>R230-X230</f>
        <v>0</v>
      </c>
      <c r="Z230" s="287"/>
      <c r="AA230" s="285"/>
      <c r="AB230" s="264"/>
      <c r="AC230" s="264"/>
    </row>
    <row r="231" spans="1:29">
      <c r="A231" s="426" t="s">
        <v>794</v>
      </c>
      <c r="B231" s="426" t="s">
        <v>928</v>
      </c>
      <c r="C231" s="426" t="s">
        <v>929</v>
      </c>
      <c r="D231" s="426" t="s">
        <v>805</v>
      </c>
      <c r="E231" s="426" t="s">
        <v>806</v>
      </c>
      <c r="F231" s="427">
        <v>1869.32</v>
      </c>
      <c r="G231" s="427"/>
      <c r="H231" s="427">
        <v>1965.78</v>
      </c>
      <c r="I231" s="427"/>
      <c r="J231" s="427">
        <v>714.95</v>
      </c>
      <c r="K231" s="428"/>
      <c r="L231" s="428"/>
      <c r="M231" s="427">
        <v>1612.98</v>
      </c>
      <c r="N231" s="428"/>
      <c r="O231" s="427"/>
      <c r="P231" s="427">
        <v>2000</v>
      </c>
      <c r="Q231" s="428"/>
      <c r="R231" s="427">
        <v>715</v>
      </c>
      <c r="S231" s="428"/>
      <c r="T231" s="427">
        <v>0</v>
      </c>
      <c r="U231" s="427">
        <v>0</v>
      </c>
      <c r="V231" s="427">
        <v>0</v>
      </c>
      <c r="W231" s="427">
        <f t="shared" si="46"/>
        <v>0</v>
      </c>
      <c r="X231" s="427">
        <v>715</v>
      </c>
      <c r="Y231" s="427">
        <f>R231-X231</f>
        <v>0</v>
      </c>
      <c r="Z231" s="287"/>
      <c r="AA231" s="285"/>
      <c r="AB231" s="264"/>
      <c r="AC231" s="264"/>
    </row>
    <row r="232" spans="1:29">
      <c r="A232" s="426"/>
      <c r="B232" s="426"/>
      <c r="C232" s="426"/>
      <c r="D232" s="426"/>
      <c r="E232" s="426"/>
      <c r="F232" s="427">
        <f>SUM(F229:F231)</f>
        <v>397280.65</v>
      </c>
      <c r="G232" s="427"/>
      <c r="H232" s="427">
        <f>SUM(H229:H231)</f>
        <v>344185.26000000007</v>
      </c>
      <c r="I232" s="427"/>
      <c r="J232" s="427">
        <f>SUM(J229:J231)</f>
        <v>351874.68</v>
      </c>
      <c r="K232" s="428"/>
      <c r="L232" s="428"/>
      <c r="M232" s="427">
        <f>SUM(M229:M231)</f>
        <v>388051.57999999996</v>
      </c>
      <c r="N232" s="428"/>
      <c r="O232" s="427"/>
      <c r="P232" s="427">
        <f>SUM(P229:P231)</f>
        <v>357075</v>
      </c>
      <c r="Q232" s="428"/>
      <c r="R232" s="427">
        <f>SUM(R229:R231)</f>
        <v>351876</v>
      </c>
      <c r="S232" s="428"/>
      <c r="T232" s="427">
        <f t="shared" ref="T232:Y232" si="47">SUM(T229:T231)</f>
        <v>0</v>
      </c>
      <c r="U232" s="427">
        <f t="shared" si="47"/>
        <v>0</v>
      </c>
      <c r="V232" s="427">
        <f>SUM(V229:V231)</f>
        <v>25977.94</v>
      </c>
      <c r="W232" s="427">
        <f t="shared" si="47"/>
        <v>25977.94</v>
      </c>
      <c r="X232" s="427">
        <f>SUM(X229:X231)</f>
        <v>351876</v>
      </c>
      <c r="Y232" s="427">
        <f t="shared" si="47"/>
        <v>0</v>
      </c>
      <c r="Z232" s="287"/>
      <c r="AA232" s="285"/>
      <c r="AB232" s="264"/>
      <c r="AC232" s="264"/>
    </row>
    <row r="233" spans="1:29">
      <c r="A233" s="426"/>
      <c r="B233" s="426"/>
      <c r="C233" s="426"/>
      <c r="D233" s="426"/>
      <c r="E233" s="426"/>
      <c r="F233" s="427"/>
      <c r="G233" s="427"/>
      <c r="H233" s="427"/>
      <c r="I233" s="427"/>
      <c r="J233" s="427"/>
      <c r="K233" s="428"/>
      <c r="L233" s="428"/>
      <c r="M233" s="427"/>
      <c r="N233" s="428"/>
      <c r="O233" s="427"/>
      <c r="P233" s="427"/>
      <c r="Q233" s="428"/>
      <c r="R233" s="427"/>
      <c r="S233" s="428"/>
      <c r="T233" s="427"/>
      <c r="U233" s="427"/>
      <c r="V233" s="427"/>
      <c r="W233" s="427"/>
      <c r="X233" s="427"/>
      <c r="Y233" s="427"/>
      <c r="Z233" s="287"/>
      <c r="AA233" s="285"/>
      <c r="AB233" s="264"/>
      <c r="AC233" s="264"/>
    </row>
    <row r="234" spans="1:29">
      <c r="A234" s="426" t="s">
        <v>794</v>
      </c>
      <c r="B234" s="426" t="s">
        <v>932</v>
      </c>
      <c r="C234" s="426" t="s">
        <v>933</v>
      </c>
      <c r="D234" s="426" t="s">
        <v>797</v>
      </c>
      <c r="E234" s="426" t="s">
        <v>798</v>
      </c>
      <c r="F234" s="427">
        <v>13879736.4</v>
      </c>
      <c r="G234" s="427"/>
      <c r="H234" s="427">
        <v>13711582.970000001</v>
      </c>
      <c r="I234" s="427"/>
      <c r="J234" s="427">
        <v>13020558.279999999</v>
      </c>
      <c r="K234" s="433">
        <v>196</v>
      </c>
      <c r="L234" s="433"/>
      <c r="M234" s="427">
        <v>13632952.869999999</v>
      </c>
      <c r="N234" s="433">
        <v>203.4</v>
      </c>
      <c r="O234" s="427"/>
      <c r="P234" s="427">
        <v>14184929</v>
      </c>
      <c r="Q234" s="428">
        <v>202</v>
      </c>
      <c r="R234" s="427">
        <v>13068566</v>
      </c>
      <c r="S234" s="433">
        <v>187.4</v>
      </c>
      <c r="T234" s="427">
        <v>0</v>
      </c>
      <c r="U234" s="427">
        <v>0</v>
      </c>
      <c r="V234" s="429">
        <v>2509927.0299999998</v>
      </c>
      <c r="W234" s="427">
        <f t="shared" si="46"/>
        <v>2509927.0299999998</v>
      </c>
      <c r="X234" s="427">
        <v>12973407</v>
      </c>
      <c r="Y234" s="427">
        <f t="shared" ref="Y234:Y247" si="48">R234-X234</f>
        <v>95159</v>
      </c>
      <c r="Z234" s="287"/>
      <c r="AA234" s="285"/>
      <c r="AB234" s="264"/>
      <c r="AC234" s="264"/>
    </row>
    <row r="235" spans="1:29">
      <c r="A235" s="426" t="s">
        <v>794</v>
      </c>
      <c r="B235" s="426" t="s">
        <v>932</v>
      </c>
      <c r="C235" s="426" t="s">
        <v>933</v>
      </c>
      <c r="D235" s="426" t="s">
        <v>819</v>
      </c>
      <c r="E235" s="426" t="s">
        <v>820</v>
      </c>
      <c r="F235" s="427">
        <v>2350</v>
      </c>
      <c r="G235" s="427"/>
      <c r="H235" s="427">
        <v>2070</v>
      </c>
      <c r="I235" s="427"/>
      <c r="J235" s="427">
        <v>1700</v>
      </c>
      <c r="K235" s="433"/>
      <c r="L235" s="433"/>
      <c r="M235" s="427">
        <v>2700</v>
      </c>
      <c r="N235" s="433"/>
      <c r="O235" s="427"/>
      <c r="P235" s="427">
        <v>1700</v>
      </c>
      <c r="Q235" s="428"/>
      <c r="R235" s="427">
        <v>1700</v>
      </c>
      <c r="S235" s="433"/>
      <c r="T235" s="427">
        <v>0</v>
      </c>
      <c r="U235" s="427">
        <v>0</v>
      </c>
      <c r="V235" s="427">
        <v>0</v>
      </c>
      <c r="W235" s="427">
        <f t="shared" si="46"/>
        <v>0</v>
      </c>
      <c r="X235" s="427">
        <v>1700</v>
      </c>
      <c r="Y235" s="427">
        <f t="shared" si="48"/>
        <v>0</v>
      </c>
      <c r="Z235" s="287"/>
      <c r="AA235" s="285"/>
      <c r="AB235" s="264"/>
      <c r="AC235" s="264"/>
    </row>
    <row r="236" spans="1:29">
      <c r="A236" s="426" t="s">
        <v>794</v>
      </c>
      <c r="B236" s="426" t="s">
        <v>932</v>
      </c>
      <c r="C236" s="426" t="s">
        <v>933</v>
      </c>
      <c r="D236" s="426" t="s">
        <v>803</v>
      </c>
      <c r="E236" s="426" t="s">
        <v>804</v>
      </c>
      <c r="F236" s="427">
        <v>179274.49</v>
      </c>
      <c r="G236" s="427"/>
      <c r="H236" s="427">
        <v>159564.44</v>
      </c>
      <c r="I236" s="427"/>
      <c r="J236" s="427">
        <v>154333.03</v>
      </c>
      <c r="K236" s="433"/>
      <c r="L236" s="433"/>
      <c r="M236" s="427">
        <v>166823.76999999999</v>
      </c>
      <c r="N236" s="433"/>
      <c r="O236" s="427"/>
      <c r="P236" s="427">
        <v>205681.47</v>
      </c>
      <c r="Q236" s="428"/>
      <c r="R236" s="427">
        <v>169905</v>
      </c>
      <c r="S236" s="433"/>
      <c r="T236" s="427">
        <v>0</v>
      </c>
      <c r="U236" s="427">
        <v>0</v>
      </c>
      <c r="V236" s="429">
        <v>31291.89</v>
      </c>
      <c r="W236" s="427">
        <f t="shared" si="46"/>
        <v>31291.89</v>
      </c>
      <c r="X236" s="427">
        <v>169905</v>
      </c>
      <c r="Y236" s="427">
        <f t="shared" si="48"/>
        <v>0</v>
      </c>
      <c r="Z236" s="287"/>
      <c r="AA236" s="285"/>
      <c r="AB236" s="264"/>
      <c r="AC236" s="264"/>
    </row>
    <row r="237" spans="1:29">
      <c r="A237" s="426" t="s">
        <v>794</v>
      </c>
      <c r="B237" s="426" t="s">
        <v>932</v>
      </c>
      <c r="C237" s="426" t="s">
        <v>933</v>
      </c>
      <c r="D237" s="426" t="s">
        <v>805</v>
      </c>
      <c r="E237" s="426" t="s">
        <v>806</v>
      </c>
      <c r="F237" s="427">
        <v>3607.76</v>
      </c>
      <c r="G237" s="427"/>
      <c r="H237" s="427">
        <v>2891.83</v>
      </c>
      <c r="I237" s="427"/>
      <c r="J237" s="427">
        <v>3971.75</v>
      </c>
      <c r="K237" s="433"/>
      <c r="L237" s="433"/>
      <c r="M237" s="427">
        <v>6762.98</v>
      </c>
      <c r="N237" s="433"/>
      <c r="O237" s="427"/>
      <c r="P237" s="427">
        <v>0</v>
      </c>
      <c r="Q237" s="428"/>
      <c r="R237" s="427">
        <v>8958</v>
      </c>
      <c r="S237" s="433"/>
      <c r="T237" s="427">
        <v>0</v>
      </c>
      <c r="U237" s="427">
        <v>0</v>
      </c>
      <c r="V237" s="429">
        <v>1130.8699999999999</v>
      </c>
      <c r="W237" s="427">
        <f t="shared" si="46"/>
        <v>1130.8699999999999</v>
      </c>
      <c r="X237" s="427">
        <v>8958</v>
      </c>
      <c r="Y237" s="427">
        <f t="shared" si="48"/>
        <v>0</v>
      </c>
      <c r="Z237" s="287"/>
      <c r="AA237" s="285"/>
      <c r="AB237" s="264"/>
      <c r="AC237" s="264"/>
    </row>
    <row r="238" spans="1:29">
      <c r="A238" s="426" t="s">
        <v>794</v>
      </c>
      <c r="B238" s="426" t="s">
        <v>932</v>
      </c>
      <c r="C238" s="426" t="s">
        <v>933</v>
      </c>
      <c r="D238" s="426" t="s">
        <v>807</v>
      </c>
      <c r="E238" s="426" t="s">
        <v>808</v>
      </c>
      <c r="F238" s="427">
        <v>2419740.5099999998</v>
      </c>
      <c r="G238" s="427"/>
      <c r="H238" s="427">
        <v>2694821.47</v>
      </c>
      <c r="I238" s="427"/>
      <c r="J238" s="427">
        <v>2520164.19</v>
      </c>
      <c r="K238" s="433"/>
      <c r="L238" s="433"/>
      <c r="M238" s="427">
        <v>2905278.08</v>
      </c>
      <c r="N238" s="433"/>
      <c r="O238" s="427"/>
      <c r="P238" s="427">
        <v>3575605</v>
      </c>
      <c r="Q238" s="428"/>
      <c r="R238" s="429">
        <v>463400</v>
      </c>
      <c r="S238" s="433"/>
      <c r="T238" s="427">
        <v>0</v>
      </c>
      <c r="U238" s="427">
        <v>0</v>
      </c>
      <c r="V238" s="429">
        <v>180633.28</v>
      </c>
      <c r="W238" s="427">
        <f t="shared" si="46"/>
        <v>180633.28</v>
      </c>
      <c r="X238" s="429">
        <v>463400</v>
      </c>
      <c r="Y238" s="427">
        <f t="shared" si="48"/>
        <v>0</v>
      </c>
      <c r="Z238" s="287"/>
      <c r="AA238" s="285"/>
      <c r="AB238" s="264"/>
      <c r="AC238" s="264"/>
    </row>
    <row r="239" spans="1:29">
      <c r="A239" s="426" t="s">
        <v>794</v>
      </c>
      <c r="B239" s="426" t="s">
        <v>932</v>
      </c>
      <c r="C239" s="426" t="s">
        <v>933</v>
      </c>
      <c r="D239" s="431" t="s">
        <v>809</v>
      </c>
      <c r="E239" s="426" t="s">
        <v>810</v>
      </c>
      <c r="F239" s="427">
        <v>85805.19</v>
      </c>
      <c r="G239" s="427"/>
      <c r="H239" s="427">
        <v>80809.070000000007</v>
      </c>
      <c r="I239" s="427"/>
      <c r="J239" s="427">
        <v>99880.38</v>
      </c>
      <c r="K239" s="428"/>
      <c r="L239" s="428"/>
      <c r="M239" s="427">
        <v>0</v>
      </c>
      <c r="N239" s="428"/>
      <c r="O239" s="427"/>
      <c r="P239" s="427">
        <v>143979</v>
      </c>
      <c r="Q239" s="428"/>
      <c r="R239" s="429">
        <v>2015343</v>
      </c>
      <c r="S239" s="428"/>
      <c r="T239" s="427">
        <v>0</v>
      </c>
      <c r="U239" s="427">
        <v>0</v>
      </c>
      <c r="V239" s="429">
        <v>474600</v>
      </c>
      <c r="W239" s="427">
        <f t="shared" si="46"/>
        <v>474600</v>
      </c>
      <c r="X239" s="429">
        <v>2015343</v>
      </c>
      <c r="Y239" s="427">
        <f>R239-X239</f>
        <v>0</v>
      </c>
      <c r="Z239" s="287"/>
      <c r="AA239" s="285"/>
      <c r="AB239" s="264"/>
      <c r="AC239" s="264"/>
    </row>
    <row r="240" spans="1:29">
      <c r="A240" s="426" t="s">
        <v>794</v>
      </c>
      <c r="B240" s="426" t="s">
        <v>932</v>
      </c>
      <c r="C240" s="426" t="s">
        <v>933</v>
      </c>
      <c r="D240" s="426" t="s">
        <v>841</v>
      </c>
      <c r="E240" s="426" t="s">
        <v>842</v>
      </c>
      <c r="F240" s="427">
        <v>0</v>
      </c>
      <c r="G240" s="427"/>
      <c r="H240" s="427">
        <v>0</v>
      </c>
      <c r="I240" s="427"/>
      <c r="J240" s="427">
        <v>286346</v>
      </c>
      <c r="K240" s="433"/>
      <c r="L240" s="433"/>
      <c r="M240" s="427">
        <v>84625.86</v>
      </c>
      <c r="N240" s="433"/>
      <c r="O240" s="427"/>
      <c r="P240" s="427">
        <v>0</v>
      </c>
      <c r="Q240" s="428"/>
      <c r="R240" s="427">
        <v>0</v>
      </c>
      <c r="S240" s="433"/>
      <c r="T240" s="427">
        <v>0</v>
      </c>
      <c r="U240" s="427">
        <v>0</v>
      </c>
      <c r="V240" s="427">
        <v>0</v>
      </c>
      <c r="W240" s="427">
        <f t="shared" si="46"/>
        <v>0</v>
      </c>
      <c r="X240" s="427">
        <v>0</v>
      </c>
      <c r="Y240" s="427">
        <f t="shared" si="48"/>
        <v>0</v>
      </c>
      <c r="Z240" s="287"/>
      <c r="AA240" s="285"/>
      <c r="AB240" s="264"/>
      <c r="AC240" s="264"/>
    </row>
    <row r="241" spans="1:29">
      <c r="A241" s="426" t="s">
        <v>794</v>
      </c>
      <c r="B241" s="426" t="s">
        <v>932</v>
      </c>
      <c r="C241" s="426" t="s">
        <v>933</v>
      </c>
      <c r="D241" s="426" t="s">
        <v>843</v>
      </c>
      <c r="E241" s="426" t="s">
        <v>844</v>
      </c>
      <c r="F241" s="427">
        <v>4223.26</v>
      </c>
      <c r="G241" s="427"/>
      <c r="H241" s="427">
        <v>4730.91</v>
      </c>
      <c r="I241" s="427"/>
      <c r="J241" s="427">
        <v>1029.44</v>
      </c>
      <c r="K241" s="433"/>
      <c r="L241" s="433"/>
      <c r="M241" s="427">
        <v>1950.65</v>
      </c>
      <c r="N241" s="433"/>
      <c r="O241" s="427"/>
      <c r="P241" s="427">
        <v>1000</v>
      </c>
      <c r="Q241" s="428"/>
      <c r="R241" s="427">
        <v>1000</v>
      </c>
      <c r="S241" s="433"/>
      <c r="T241" s="427">
        <v>0</v>
      </c>
      <c r="U241" s="427">
        <v>561.09</v>
      </c>
      <c r="V241" s="427">
        <v>0</v>
      </c>
      <c r="W241" s="427">
        <f t="shared" si="46"/>
        <v>561.09</v>
      </c>
      <c r="X241" s="427">
        <v>1000</v>
      </c>
      <c r="Y241" s="427">
        <f t="shared" si="48"/>
        <v>0</v>
      </c>
      <c r="Z241" s="287"/>
      <c r="AA241" s="285"/>
      <c r="AB241" s="264"/>
      <c r="AC241" s="264"/>
    </row>
    <row r="242" spans="1:29">
      <c r="A242" s="426" t="s">
        <v>794</v>
      </c>
      <c r="B242" s="426" t="s">
        <v>932</v>
      </c>
      <c r="C242" s="426" t="s">
        <v>933</v>
      </c>
      <c r="D242" s="426" t="s">
        <v>852</v>
      </c>
      <c r="E242" s="426" t="s">
        <v>853</v>
      </c>
      <c r="F242" s="427">
        <v>0</v>
      </c>
      <c r="G242" s="427"/>
      <c r="H242" s="427">
        <v>0</v>
      </c>
      <c r="I242" s="427"/>
      <c r="J242" s="427">
        <v>8830.91</v>
      </c>
      <c r="K242" s="433"/>
      <c r="L242" s="433"/>
      <c r="M242" s="427">
        <v>0</v>
      </c>
      <c r="N242" s="433"/>
      <c r="O242" s="427"/>
      <c r="P242" s="427">
        <v>0</v>
      </c>
      <c r="Q242" s="428"/>
      <c r="R242" s="427">
        <v>0</v>
      </c>
      <c r="S242" s="433"/>
      <c r="T242" s="427">
        <v>0</v>
      </c>
      <c r="U242" s="427">
        <v>0</v>
      </c>
      <c r="V242" s="427">
        <v>0</v>
      </c>
      <c r="W242" s="427">
        <f t="shared" si="46"/>
        <v>0</v>
      </c>
      <c r="X242" s="427">
        <v>0</v>
      </c>
      <c r="Y242" s="427">
        <f t="shared" si="48"/>
        <v>0</v>
      </c>
      <c r="Z242" s="287"/>
      <c r="AA242" s="285"/>
      <c r="AB242" s="264"/>
      <c r="AC242" s="264"/>
    </row>
    <row r="243" spans="1:29">
      <c r="A243" s="426" t="s">
        <v>794</v>
      </c>
      <c r="B243" s="426" t="s">
        <v>932</v>
      </c>
      <c r="C243" s="426" t="s">
        <v>933</v>
      </c>
      <c r="D243" s="426" t="s">
        <v>934</v>
      </c>
      <c r="E243" s="426" t="s">
        <v>935</v>
      </c>
      <c r="F243" s="427">
        <v>23956.74</v>
      </c>
      <c r="G243" s="427"/>
      <c r="H243" s="427">
        <v>18998.68</v>
      </c>
      <c r="I243" s="427"/>
      <c r="J243" s="427">
        <v>2484.08</v>
      </c>
      <c r="K243" s="433"/>
      <c r="L243" s="433"/>
      <c r="M243" s="427">
        <v>0</v>
      </c>
      <c r="N243" s="433"/>
      <c r="O243" s="427"/>
      <c r="P243" s="427">
        <v>3000</v>
      </c>
      <c r="Q243" s="428"/>
      <c r="R243" s="427">
        <v>0</v>
      </c>
      <c r="S243" s="433"/>
      <c r="T243" s="427">
        <v>0</v>
      </c>
      <c r="U243" s="427">
        <v>0</v>
      </c>
      <c r="V243" s="427">
        <v>0</v>
      </c>
      <c r="W243" s="427">
        <f t="shared" si="46"/>
        <v>0</v>
      </c>
      <c r="X243" s="427">
        <v>0</v>
      </c>
      <c r="Y243" s="427">
        <f t="shared" si="48"/>
        <v>0</v>
      </c>
      <c r="Z243" s="287"/>
      <c r="AA243" s="285"/>
      <c r="AB243" s="264"/>
      <c r="AC243" s="264"/>
    </row>
    <row r="244" spans="1:29">
      <c r="A244" s="426" t="s">
        <v>794</v>
      </c>
      <c r="B244" s="426" t="s">
        <v>932</v>
      </c>
      <c r="C244" s="426" t="s">
        <v>933</v>
      </c>
      <c r="D244" s="426" t="s">
        <v>936</v>
      </c>
      <c r="E244" s="426" t="s">
        <v>937</v>
      </c>
      <c r="F244" s="427">
        <v>12550618.52</v>
      </c>
      <c r="G244" s="427"/>
      <c r="H244" s="427">
        <v>12530023.140000001</v>
      </c>
      <c r="I244" s="427"/>
      <c r="J244" s="427">
        <v>10016661.41</v>
      </c>
      <c r="K244" s="433"/>
      <c r="L244" s="433"/>
      <c r="M244" s="427">
        <v>10355373.789999999</v>
      </c>
      <c r="N244" s="433"/>
      <c r="O244" s="427"/>
      <c r="P244" s="427">
        <v>10865000</v>
      </c>
      <c r="Q244" s="428"/>
      <c r="R244" s="427">
        <v>11000000</v>
      </c>
      <c r="S244" s="433"/>
      <c r="T244" s="429">
        <v>50000</v>
      </c>
      <c r="U244" s="429">
        <v>3805679.55</v>
      </c>
      <c r="V244" s="429">
        <v>5101962.45</v>
      </c>
      <c r="W244" s="427">
        <f t="shared" si="46"/>
        <v>8957642</v>
      </c>
      <c r="X244" s="427">
        <v>11250379.99</v>
      </c>
      <c r="Y244" s="427">
        <f t="shared" si="48"/>
        <v>-250379.99000000022</v>
      </c>
      <c r="Z244" s="287"/>
      <c r="AA244" s="285"/>
      <c r="AB244" s="264"/>
      <c r="AC244" s="264"/>
    </row>
    <row r="245" spans="1:29">
      <c r="A245" s="426" t="s">
        <v>794</v>
      </c>
      <c r="B245" s="426" t="s">
        <v>932</v>
      </c>
      <c r="C245" s="426" t="s">
        <v>933</v>
      </c>
      <c r="D245" s="426" t="s">
        <v>825</v>
      </c>
      <c r="E245" s="426" t="s">
        <v>826</v>
      </c>
      <c r="F245" s="427">
        <v>0</v>
      </c>
      <c r="G245" s="427"/>
      <c r="H245" s="427">
        <v>0</v>
      </c>
      <c r="I245" s="427"/>
      <c r="J245" s="427">
        <v>0</v>
      </c>
      <c r="K245" s="433"/>
      <c r="L245" s="433"/>
      <c r="M245" s="427">
        <v>101530.43</v>
      </c>
      <c r="N245" s="433"/>
      <c r="O245" s="427"/>
      <c r="P245" s="427">
        <v>0</v>
      </c>
      <c r="Q245" s="428"/>
      <c r="R245" s="427">
        <v>300615</v>
      </c>
      <c r="S245" s="433"/>
      <c r="T245" s="429">
        <v>0</v>
      </c>
      <c r="U245" s="429">
        <v>27909.32</v>
      </c>
      <c r="V245" s="429">
        <v>35090.68</v>
      </c>
      <c r="W245" s="427">
        <f t="shared" si="46"/>
        <v>63000</v>
      </c>
      <c r="X245" s="427">
        <v>300615</v>
      </c>
      <c r="Y245" s="427">
        <f t="shared" si="48"/>
        <v>0</v>
      </c>
      <c r="Z245" s="287"/>
      <c r="AA245" s="285"/>
      <c r="AB245" s="264"/>
      <c r="AC245" s="264"/>
    </row>
    <row r="246" spans="1:29">
      <c r="A246" s="426" t="s">
        <v>794</v>
      </c>
      <c r="B246" s="426" t="s">
        <v>932</v>
      </c>
      <c r="C246" s="426" t="s">
        <v>933</v>
      </c>
      <c r="D246" s="426" t="s">
        <v>938</v>
      </c>
      <c r="E246" s="426" t="s">
        <v>939</v>
      </c>
      <c r="F246" s="427">
        <v>1125116.25</v>
      </c>
      <c r="G246" s="427"/>
      <c r="H246" s="427">
        <v>1132303.3400000001</v>
      </c>
      <c r="I246" s="427"/>
      <c r="J246" s="427">
        <v>1170929.08</v>
      </c>
      <c r="K246" s="433"/>
      <c r="L246" s="433"/>
      <c r="M246" s="427">
        <v>1200786.3999999999</v>
      </c>
      <c r="N246" s="433"/>
      <c r="O246" s="427"/>
      <c r="P246" s="427">
        <v>1075000</v>
      </c>
      <c r="Q246" s="428"/>
      <c r="R246" s="427">
        <v>1200000</v>
      </c>
      <c r="S246" s="433"/>
      <c r="T246" s="429">
        <v>0</v>
      </c>
      <c r="U246" s="429">
        <v>553198.88</v>
      </c>
      <c r="V246" s="429">
        <v>170779.62</v>
      </c>
      <c r="W246" s="427">
        <f t="shared" si="46"/>
        <v>723978.5</v>
      </c>
      <c r="X246" s="427">
        <v>1200000</v>
      </c>
      <c r="Y246" s="427">
        <f t="shared" si="48"/>
        <v>0</v>
      </c>
      <c r="Z246" s="287"/>
      <c r="AA246" s="285"/>
      <c r="AB246" s="264"/>
      <c r="AC246" s="264"/>
    </row>
    <row r="247" spans="1:29">
      <c r="A247" s="426" t="s">
        <v>794</v>
      </c>
      <c r="B247" s="426" t="s">
        <v>932</v>
      </c>
      <c r="C247" s="426" t="s">
        <v>933</v>
      </c>
      <c r="D247" s="426" t="s">
        <v>878</v>
      </c>
      <c r="E247" s="426" t="s">
        <v>879</v>
      </c>
      <c r="F247" s="435">
        <v>1125116.25</v>
      </c>
      <c r="G247" s="435"/>
      <c r="H247" s="435">
        <v>1132303.3400000001</v>
      </c>
      <c r="I247" s="435"/>
      <c r="J247" s="435">
        <v>1170929.08</v>
      </c>
      <c r="K247" s="436"/>
      <c r="L247" s="436"/>
      <c r="M247" s="427">
        <v>150000</v>
      </c>
      <c r="N247" s="433"/>
      <c r="O247" s="435"/>
      <c r="P247" s="427">
        <v>0</v>
      </c>
      <c r="Q247" s="437"/>
      <c r="R247" s="427">
        <v>1135</v>
      </c>
      <c r="S247" s="433"/>
      <c r="T247" s="429">
        <v>0</v>
      </c>
      <c r="U247" s="429">
        <v>1134.6400000000001</v>
      </c>
      <c r="V247" s="429">
        <v>0</v>
      </c>
      <c r="W247" s="427">
        <f t="shared" si="46"/>
        <v>1134.6400000000001</v>
      </c>
      <c r="X247" s="429">
        <v>1134.6400000000001</v>
      </c>
      <c r="Y247" s="427">
        <f t="shared" si="48"/>
        <v>0.35999999999989996</v>
      </c>
      <c r="Z247" s="287"/>
      <c r="AA247" s="285"/>
      <c r="AB247" s="264"/>
      <c r="AC247" s="264"/>
    </row>
    <row r="248" spans="1:29">
      <c r="A248" s="426"/>
      <c r="B248" s="426"/>
      <c r="C248" s="426"/>
      <c r="D248" s="426"/>
      <c r="E248" s="426"/>
      <c r="F248" s="427">
        <f>SUM(F234:F247)</f>
        <v>31399545.369999997</v>
      </c>
      <c r="G248" s="427"/>
      <c r="H248" s="427">
        <f>SUM(H234:H247)</f>
        <v>31470099.190000001</v>
      </c>
      <c r="I248" s="427"/>
      <c r="J248" s="427">
        <f>SUM(J234:J247)</f>
        <v>28457817.629999995</v>
      </c>
      <c r="K248" s="433">
        <f>SUM(K234:K246)</f>
        <v>196</v>
      </c>
      <c r="L248" s="433"/>
      <c r="M248" s="427">
        <f>SUM(M234:M247)</f>
        <v>28608784.829999994</v>
      </c>
      <c r="N248" s="433">
        <f>SUM(N234:N247)</f>
        <v>203.4</v>
      </c>
      <c r="O248" s="427"/>
      <c r="P248" s="427">
        <f>SUM(P234:P247)</f>
        <v>30055894.469999999</v>
      </c>
      <c r="Q248" s="428">
        <f t="shared" ref="Q248:Y248" si="49">SUM(Q234:Q247)</f>
        <v>202</v>
      </c>
      <c r="R248" s="427">
        <f t="shared" si="49"/>
        <v>28230622</v>
      </c>
      <c r="S248" s="433">
        <f t="shared" si="49"/>
        <v>187.4</v>
      </c>
      <c r="T248" s="427">
        <f t="shared" si="49"/>
        <v>50000</v>
      </c>
      <c r="U248" s="427">
        <f t="shared" si="49"/>
        <v>4388483.4799999995</v>
      </c>
      <c r="V248" s="427">
        <f t="shared" si="49"/>
        <v>8505415.8199999984</v>
      </c>
      <c r="W248" s="427">
        <f t="shared" si="49"/>
        <v>12943899.300000001</v>
      </c>
      <c r="X248" s="427">
        <f t="shared" si="49"/>
        <v>28385842.630000003</v>
      </c>
      <c r="Y248" s="427">
        <f t="shared" si="49"/>
        <v>-155220.63000000024</v>
      </c>
      <c r="Z248" s="287"/>
      <c r="AA248" s="285"/>
      <c r="AB248" s="264"/>
      <c r="AC248" s="264"/>
    </row>
    <row r="249" spans="1:29">
      <c r="A249" s="426"/>
      <c r="B249" s="426"/>
      <c r="C249" s="426"/>
      <c r="D249" s="426"/>
      <c r="E249" s="426"/>
      <c r="F249" s="427"/>
      <c r="G249" s="427"/>
      <c r="H249" s="427"/>
      <c r="I249" s="427"/>
      <c r="J249" s="427"/>
      <c r="K249" s="428"/>
      <c r="L249" s="428"/>
      <c r="M249" s="427"/>
      <c r="N249" s="428"/>
      <c r="O249" s="427"/>
      <c r="P249" s="427"/>
      <c r="Q249" s="428"/>
      <c r="R249" s="427"/>
      <c r="S249" s="428"/>
      <c r="T249" s="427"/>
      <c r="U249" s="427"/>
      <c r="V249" s="427"/>
      <c r="W249" s="427"/>
      <c r="X249" s="427"/>
      <c r="Y249" s="427"/>
      <c r="Z249" s="287"/>
      <c r="AA249" s="285"/>
      <c r="AB249" s="264"/>
      <c r="AC249" s="264"/>
    </row>
    <row r="250" spans="1:29">
      <c r="A250" s="426" t="s">
        <v>794</v>
      </c>
      <c r="B250" s="426" t="s">
        <v>940</v>
      </c>
      <c r="C250" s="426" t="s">
        <v>941</v>
      </c>
      <c r="D250" s="426" t="s">
        <v>797</v>
      </c>
      <c r="E250" s="426" t="s">
        <v>798</v>
      </c>
      <c r="F250" s="427">
        <v>0</v>
      </c>
      <c r="G250" s="427"/>
      <c r="H250" s="427">
        <v>671051.09</v>
      </c>
      <c r="I250" s="427"/>
      <c r="J250" s="427">
        <v>848014.85</v>
      </c>
      <c r="K250" s="428">
        <v>7</v>
      </c>
      <c r="L250" s="428"/>
      <c r="M250" s="427">
        <v>907664.9</v>
      </c>
      <c r="N250" s="428">
        <v>7</v>
      </c>
      <c r="O250" s="427"/>
      <c r="P250" s="427">
        <v>1206547</v>
      </c>
      <c r="Q250" s="428">
        <v>9</v>
      </c>
      <c r="R250" s="427">
        <v>917355</v>
      </c>
      <c r="S250" s="428">
        <v>8</v>
      </c>
      <c r="T250" s="427">
        <v>0</v>
      </c>
      <c r="U250" s="427">
        <v>0</v>
      </c>
      <c r="V250" s="429">
        <v>332378.09000000003</v>
      </c>
      <c r="W250" s="427">
        <f t="shared" si="46"/>
        <v>332378.09000000003</v>
      </c>
      <c r="X250" s="427">
        <v>1028761</v>
      </c>
      <c r="Y250" s="427">
        <f>R250-X250</f>
        <v>-111406</v>
      </c>
      <c r="Z250" s="287"/>
      <c r="AA250" s="285"/>
      <c r="AB250" s="264"/>
      <c r="AC250" s="264"/>
    </row>
    <row r="251" spans="1:29">
      <c r="A251" s="426" t="s">
        <v>794</v>
      </c>
      <c r="B251" s="426" t="s">
        <v>940</v>
      </c>
      <c r="C251" s="426" t="s">
        <v>941</v>
      </c>
      <c r="D251" s="426" t="s">
        <v>819</v>
      </c>
      <c r="E251" s="426" t="s">
        <v>820</v>
      </c>
      <c r="F251" s="427">
        <v>0</v>
      </c>
      <c r="G251" s="427"/>
      <c r="H251" s="427">
        <v>1585</v>
      </c>
      <c r="I251" s="427"/>
      <c r="J251" s="427">
        <v>2600</v>
      </c>
      <c r="K251" s="428"/>
      <c r="L251" s="428"/>
      <c r="M251" s="427">
        <v>3000</v>
      </c>
      <c r="N251" s="428"/>
      <c r="O251" s="427"/>
      <c r="P251" s="427">
        <v>2050</v>
      </c>
      <c r="Q251" s="428"/>
      <c r="R251" s="427">
        <v>3000</v>
      </c>
      <c r="S251" s="428"/>
      <c r="T251" s="427">
        <v>0</v>
      </c>
      <c r="U251" s="427">
        <v>0</v>
      </c>
      <c r="V251" s="429">
        <v>750</v>
      </c>
      <c r="W251" s="427">
        <f t="shared" si="46"/>
        <v>750</v>
      </c>
      <c r="X251" s="427">
        <v>3000</v>
      </c>
      <c r="Y251" s="427">
        <f>R251-X251</f>
        <v>0</v>
      </c>
      <c r="Z251" s="287"/>
      <c r="AA251" s="285"/>
      <c r="AB251" s="264"/>
      <c r="AC251" s="264"/>
    </row>
    <row r="252" spans="1:29">
      <c r="A252" s="426" t="s">
        <v>794</v>
      </c>
      <c r="B252" s="426" t="s">
        <v>940</v>
      </c>
      <c r="C252" s="426" t="s">
        <v>941</v>
      </c>
      <c r="D252" s="426" t="s">
        <v>803</v>
      </c>
      <c r="E252" s="426" t="s">
        <v>804</v>
      </c>
      <c r="F252" s="427">
        <v>0</v>
      </c>
      <c r="G252" s="427"/>
      <c r="H252" s="427">
        <v>8060.02</v>
      </c>
      <c r="I252" s="427"/>
      <c r="J252" s="427">
        <v>10313.23</v>
      </c>
      <c r="K252" s="428"/>
      <c r="L252" s="428"/>
      <c r="M252" s="427">
        <v>11016.59</v>
      </c>
      <c r="N252" s="428"/>
      <c r="O252" s="427"/>
      <c r="P252" s="427">
        <v>17494.93</v>
      </c>
      <c r="Q252" s="428"/>
      <c r="R252" s="427">
        <v>10963</v>
      </c>
      <c r="S252" s="428"/>
      <c r="T252" s="427">
        <v>0</v>
      </c>
      <c r="U252" s="427">
        <v>0</v>
      </c>
      <c r="V252" s="429">
        <v>4084.61</v>
      </c>
      <c r="W252" s="427">
        <f t="shared" si="46"/>
        <v>4084.61</v>
      </c>
      <c r="X252" s="427">
        <v>10963</v>
      </c>
      <c r="Y252" s="427">
        <f>R252-X252</f>
        <v>0</v>
      </c>
      <c r="Z252" s="287"/>
      <c r="AA252" s="285"/>
      <c r="AB252" s="264"/>
      <c r="AC252" s="264"/>
    </row>
    <row r="253" spans="1:29">
      <c r="A253" s="426" t="s">
        <v>794</v>
      </c>
      <c r="B253" s="426" t="s">
        <v>940</v>
      </c>
      <c r="C253" s="426" t="s">
        <v>941</v>
      </c>
      <c r="D253" s="426" t="s">
        <v>807</v>
      </c>
      <c r="E253" s="426" t="s">
        <v>808</v>
      </c>
      <c r="F253" s="427">
        <v>0</v>
      </c>
      <c r="G253" s="427"/>
      <c r="H253" s="427">
        <v>72950.2</v>
      </c>
      <c r="I253" s="427"/>
      <c r="J253" s="427">
        <v>120276.73</v>
      </c>
      <c r="K253" s="428"/>
      <c r="L253" s="428"/>
      <c r="M253" s="427">
        <v>134666.54</v>
      </c>
      <c r="N253" s="428"/>
      <c r="O253" s="427"/>
      <c r="P253" s="427">
        <v>184932</v>
      </c>
      <c r="Q253" s="428"/>
      <c r="R253" s="429">
        <v>49037</v>
      </c>
      <c r="S253" s="428"/>
      <c r="T253" s="427">
        <v>0</v>
      </c>
      <c r="U253" s="427">
        <v>0</v>
      </c>
      <c r="V253" s="429">
        <v>26295.01</v>
      </c>
      <c r="W253" s="427">
        <f t="shared" si="46"/>
        <v>26295.01</v>
      </c>
      <c r="X253" s="429">
        <v>49037</v>
      </c>
      <c r="Y253" s="427">
        <f>R253-X253</f>
        <v>0</v>
      </c>
      <c r="Z253" s="287"/>
      <c r="AA253" s="285"/>
      <c r="AB253" s="264"/>
      <c r="AC253" s="264"/>
    </row>
    <row r="254" spans="1:29">
      <c r="A254" s="426" t="s">
        <v>794</v>
      </c>
      <c r="B254" s="426" t="s">
        <v>940</v>
      </c>
      <c r="C254" s="426" t="s">
        <v>941</v>
      </c>
      <c r="D254" s="431" t="s">
        <v>809</v>
      </c>
      <c r="E254" s="426" t="s">
        <v>810</v>
      </c>
      <c r="F254" s="427">
        <v>85805.19</v>
      </c>
      <c r="G254" s="427"/>
      <c r="H254" s="427">
        <v>80809.070000000007</v>
      </c>
      <c r="I254" s="427"/>
      <c r="J254" s="427">
        <v>99880.38</v>
      </c>
      <c r="K254" s="428"/>
      <c r="L254" s="428"/>
      <c r="M254" s="427">
        <v>0</v>
      </c>
      <c r="N254" s="428"/>
      <c r="O254" s="427"/>
      <c r="P254" s="427">
        <v>143979</v>
      </c>
      <c r="Q254" s="428"/>
      <c r="R254" s="429">
        <v>54400</v>
      </c>
      <c r="S254" s="428"/>
      <c r="T254" s="427">
        <v>0</v>
      </c>
      <c r="U254" s="427">
        <v>0</v>
      </c>
      <c r="V254" s="429">
        <v>13545.95</v>
      </c>
      <c r="W254" s="427">
        <f t="shared" si="46"/>
        <v>13545.95</v>
      </c>
      <c r="X254" s="429">
        <v>54400</v>
      </c>
      <c r="Y254" s="427">
        <f>R254-X254</f>
        <v>0</v>
      </c>
      <c r="Z254" s="287"/>
      <c r="AA254" s="285"/>
      <c r="AB254" s="264"/>
      <c r="AC254" s="264"/>
    </row>
    <row r="255" spans="1:29">
      <c r="A255" s="426"/>
      <c r="B255" s="426"/>
      <c r="C255" s="426"/>
      <c r="D255" s="426"/>
      <c r="E255" s="426"/>
      <c r="F255" s="427">
        <f>SUM(F250:F254)</f>
        <v>85805.19</v>
      </c>
      <c r="G255" s="427"/>
      <c r="H255" s="427">
        <f>SUM(H250:H254)</f>
        <v>834455.37999999989</v>
      </c>
      <c r="I255" s="427"/>
      <c r="J255" s="427">
        <f>SUM(J250:J254)</f>
        <v>1081085.19</v>
      </c>
      <c r="K255" s="428">
        <f>SUM(K250:K254)</f>
        <v>7</v>
      </c>
      <c r="L255" s="428"/>
      <c r="M255" s="427">
        <f>SUM(M250:M254)</f>
        <v>1056348.03</v>
      </c>
      <c r="N255" s="428">
        <f>SUM(N250:N254)</f>
        <v>7</v>
      </c>
      <c r="O255" s="427"/>
      <c r="P255" s="427">
        <f>SUM(P250:P254)</f>
        <v>1555002.93</v>
      </c>
      <c r="Q255" s="428">
        <f>SUM(Q250:Q254)</f>
        <v>9</v>
      </c>
      <c r="R255" s="427">
        <f>SUM(R250:R254)</f>
        <v>1034755</v>
      </c>
      <c r="S255" s="428">
        <f>SUM(S250:S254)</f>
        <v>8</v>
      </c>
      <c r="T255" s="427">
        <f t="shared" ref="T255:Y255" si="50">SUM(T250:T254)</f>
        <v>0</v>
      </c>
      <c r="U255" s="427">
        <f t="shared" si="50"/>
        <v>0</v>
      </c>
      <c r="V255" s="427">
        <f t="shared" si="50"/>
        <v>377053.66000000003</v>
      </c>
      <c r="W255" s="427">
        <f t="shared" si="50"/>
        <v>377053.66000000003</v>
      </c>
      <c r="X255" s="427">
        <f>SUM(X250:X254)</f>
        <v>1146161</v>
      </c>
      <c r="Y255" s="427">
        <f t="shared" si="50"/>
        <v>-111406</v>
      </c>
      <c r="Z255" s="287"/>
      <c r="AA255" s="285"/>
      <c r="AB255" s="264"/>
      <c r="AC255" s="264"/>
    </row>
    <row r="256" spans="1:29">
      <c r="A256" s="426"/>
      <c r="B256" s="426"/>
      <c r="C256" s="426"/>
      <c r="D256" s="426"/>
      <c r="E256" s="426"/>
      <c r="F256" s="427"/>
      <c r="G256" s="427"/>
      <c r="H256" s="427"/>
      <c r="I256" s="427"/>
      <c r="J256" s="427"/>
      <c r="K256" s="428"/>
      <c r="L256" s="428"/>
      <c r="M256" s="427"/>
      <c r="N256" s="428"/>
      <c r="O256" s="427"/>
      <c r="P256" s="427"/>
      <c r="Q256" s="428"/>
      <c r="R256" s="427"/>
      <c r="S256" s="428"/>
      <c r="T256" s="427"/>
      <c r="U256" s="427"/>
      <c r="V256" s="427"/>
      <c r="W256" s="427"/>
      <c r="X256" s="427"/>
      <c r="Y256" s="427"/>
      <c r="Z256" s="287"/>
      <c r="AA256" s="285"/>
      <c r="AB256" s="264"/>
      <c r="AC256" s="264"/>
    </row>
    <row r="257" spans="1:29">
      <c r="A257" s="426" t="s">
        <v>794</v>
      </c>
      <c r="B257" s="426" t="s">
        <v>942</v>
      </c>
      <c r="C257" s="426" t="s">
        <v>943</v>
      </c>
      <c r="D257" s="426" t="s">
        <v>797</v>
      </c>
      <c r="E257" s="426" t="s">
        <v>798</v>
      </c>
      <c r="F257" s="427">
        <v>3562848.73</v>
      </c>
      <c r="G257" s="427"/>
      <c r="H257" s="427">
        <v>4216592</v>
      </c>
      <c r="I257" s="427"/>
      <c r="J257" s="427">
        <v>5269176.92</v>
      </c>
      <c r="K257" s="428">
        <v>160</v>
      </c>
      <c r="L257" s="428"/>
      <c r="M257" s="427">
        <v>5520286.6399999997</v>
      </c>
      <c r="N257" s="428">
        <v>167</v>
      </c>
      <c r="O257" s="427"/>
      <c r="P257" s="427">
        <v>5292354</v>
      </c>
      <c r="Q257" s="428">
        <v>176</v>
      </c>
      <c r="R257" s="427">
        <v>4816157</v>
      </c>
      <c r="S257" s="428">
        <v>167</v>
      </c>
      <c r="T257" s="427">
        <v>0</v>
      </c>
      <c r="U257" s="427">
        <v>0</v>
      </c>
      <c r="V257" s="429">
        <v>1098617.8799999999</v>
      </c>
      <c r="W257" s="427">
        <f t="shared" si="46"/>
        <v>1098617.8799999999</v>
      </c>
      <c r="X257" s="427">
        <v>4743249</v>
      </c>
      <c r="Y257" s="427">
        <f t="shared" ref="Y257:Y265" si="51">R257-X257</f>
        <v>72908</v>
      </c>
      <c r="Z257" s="287"/>
      <c r="AA257" s="285"/>
      <c r="AB257" s="264"/>
      <c r="AC257" s="264"/>
    </row>
    <row r="258" spans="1:29">
      <c r="A258" s="426" t="s">
        <v>794</v>
      </c>
      <c r="B258" s="426" t="s">
        <v>942</v>
      </c>
      <c r="C258" s="426" t="s">
        <v>943</v>
      </c>
      <c r="D258" s="426" t="s">
        <v>835</v>
      </c>
      <c r="E258" s="426" t="s">
        <v>836</v>
      </c>
      <c r="F258" s="427">
        <v>139.59</v>
      </c>
      <c r="G258" s="427"/>
      <c r="H258" s="427">
        <v>638.42999999999995</v>
      </c>
      <c r="I258" s="427"/>
      <c r="J258" s="427">
        <v>498.28</v>
      </c>
      <c r="K258" s="428"/>
      <c r="L258" s="428"/>
      <c r="M258" s="427">
        <v>540.65</v>
      </c>
      <c r="N258" s="428"/>
      <c r="O258" s="427"/>
      <c r="P258" s="427">
        <v>292</v>
      </c>
      <c r="Q258" s="428"/>
      <c r="R258" s="427">
        <v>0</v>
      </c>
      <c r="S258" s="428"/>
      <c r="T258" s="427">
        <v>0</v>
      </c>
      <c r="U258" s="427">
        <v>0</v>
      </c>
      <c r="V258" s="427">
        <v>0</v>
      </c>
      <c r="W258" s="427">
        <f t="shared" si="46"/>
        <v>0</v>
      </c>
      <c r="X258" s="427">
        <v>0</v>
      </c>
      <c r="Y258" s="427">
        <f t="shared" si="51"/>
        <v>0</v>
      </c>
      <c r="Z258" s="287"/>
      <c r="AA258" s="285"/>
      <c r="AB258" s="264"/>
      <c r="AC258" s="264"/>
    </row>
    <row r="259" spans="1:29">
      <c r="A259" s="426" t="s">
        <v>794</v>
      </c>
      <c r="B259" s="426" t="s">
        <v>942</v>
      </c>
      <c r="C259" s="426" t="s">
        <v>943</v>
      </c>
      <c r="D259" s="426" t="s">
        <v>837</v>
      </c>
      <c r="E259" s="426" t="s">
        <v>838</v>
      </c>
      <c r="F259" s="427">
        <v>0</v>
      </c>
      <c r="G259" s="427"/>
      <c r="H259" s="427">
        <v>441.32</v>
      </c>
      <c r="I259" s="427"/>
      <c r="J259" s="427">
        <v>473.76</v>
      </c>
      <c r="K259" s="428"/>
      <c r="L259" s="428"/>
      <c r="M259" s="427">
        <v>411.31</v>
      </c>
      <c r="N259" s="428"/>
      <c r="O259" s="427"/>
      <c r="P259" s="427">
        <v>313</v>
      </c>
      <c r="Q259" s="428"/>
      <c r="R259" s="427">
        <v>0</v>
      </c>
      <c r="S259" s="428"/>
      <c r="T259" s="427">
        <v>0</v>
      </c>
      <c r="U259" s="427">
        <v>0</v>
      </c>
      <c r="V259" s="427">
        <v>0</v>
      </c>
      <c r="W259" s="427">
        <f t="shared" si="46"/>
        <v>0</v>
      </c>
      <c r="X259" s="427">
        <v>0</v>
      </c>
      <c r="Y259" s="427">
        <f t="shared" si="51"/>
        <v>0</v>
      </c>
      <c r="Z259" s="287"/>
      <c r="AA259" s="285"/>
      <c r="AB259" s="264"/>
      <c r="AC259" s="264"/>
    </row>
    <row r="260" spans="1:29">
      <c r="A260" s="426" t="s">
        <v>794</v>
      </c>
      <c r="B260" s="426" t="s">
        <v>942</v>
      </c>
      <c r="C260" s="426" t="s">
        <v>943</v>
      </c>
      <c r="D260" s="426" t="s">
        <v>829</v>
      </c>
      <c r="E260" s="426" t="s">
        <v>830</v>
      </c>
      <c r="F260" s="427">
        <v>0</v>
      </c>
      <c r="G260" s="427"/>
      <c r="H260" s="427">
        <v>115328</v>
      </c>
      <c r="I260" s="427"/>
      <c r="J260" s="427">
        <v>239794</v>
      </c>
      <c r="K260" s="428"/>
      <c r="L260" s="428"/>
      <c r="M260" s="427">
        <v>18854.8</v>
      </c>
      <c r="N260" s="428"/>
      <c r="O260" s="427"/>
      <c r="P260" s="427">
        <v>48719</v>
      </c>
      <c r="Q260" s="428"/>
      <c r="R260" s="427">
        <v>20000</v>
      </c>
      <c r="S260" s="428"/>
      <c r="T260" s="427">
        <v>0</v>
      </c>
      <c r="U260" s="427">
        <v>0</v>
      </c>
      <c r="V260" s="429">
        <v>2304</v>
      </c>
      <c r="W260" s="427">
        <f t="shared" si="46"/>
        <v>2304</v>
      </c>
      <c r="X260" s="427">
        <v>20000</v>
      </c>
      <c r="Y260" s="427">
        <f t="shared" si="51"/>
        <v>0</v>
      </c>
      <c r="Z260" s="287"/>
      <c r="AA260" s="285"/>
      <c r="AB260" s="264"/>
      <c r="AC260" s="264"/>
    </row>
    <row r="261" spans="1:29">
      <c r="A261" s="426" t="s">
        <v>794</v>
      </c>
      <c r="B261" s="426" t="s">
        <v>942</v>
      </c>
      <c r="C261" s="426" t="s">
        <v>943</v>
      </c>
      <c r="D261" s="426" t="s">
        <v>819</v>
      </c>
      <c r="E261" s="426" t="s">
        <v>820</v>
      </c>
      <c r="F261" s="427">
        <v>275</v>
      </c>
      <c r="G261" s="427"/>
      <c r="H261" s="427">
        <v>0</v>
      </c>
      <c r="I261" s="427"/>
      <c r="J261" s="427">
        <v>0</v>
      </c>
      <c r="K261" s="428"/>
      <c r="L261" s="428"/>
      <c r="M261" s="427">
        <v>0</v>
      </c>
      <c r="N261" s="428"/>
      <c r="O261" s="427"/>
      <c r="P261" s="427">
        <v>0</v>
      </c>
      <c r="Q261" s="428"/>
      <c r="R261" s="427">
        <v>0</v>
      </c>
      <c r="S261" s="428"/>
      <c r="T261" s="427">
        <v>0</v>
      </c>
      <c r="U261" s="427">
        <v>0</v>
      </c>
      <c r="V261" s="427">
        <v>0</v>
      </c>
      <c r="W261" s="427">
        <f t="shared" si="46"/>
        <v>0</v>
      </c>
      <c r="X261" s="427">
        <v>0</v>
      </c>
      <c r="Y261" s="427">
        <f t="shared" si="51"/>
        <v>0</v>
      </c>
      <c r="Z261" s="287"/>
      <c r="AA261" s="285"/>
      <c r="AB261" s="264"/>
      <c r="AC261" s="264"/>
    </row>
    <row r="262" spans="1:29">
      <c r="A262" s="426" t="s">
        <v>794</v>
      </c>
      <c r="B262" s="426" t="s">
        <v>942</v>
      </c>
      <c r="C262" s="426" t="s">
        <v>943</v>
      </c>
      <c r="D262" s="426" t="s">
        <v>803</v>
      </c>
      <c r="E262" s="426" t="s">
        <v>804</v>
      </c>
      <c r="F262" s="427">
        <v>54467</v>
      </c>
      <c r="G262" s="427"/>
      <c r="H262" s="427">
        <v>55344.44</v>
      </c>
      <c r="I262" s="427"/>
      <c r="J262" s="427">
        <v>69325.86</v>
      </c>
      <c r="K262" s="428"/>
      <c r="L262" s="428"/>
      <c r="M262" s="427">
        <v>71610.63</v>
      </c>
      <c r="N262" s="428"/>
      <c r="O262" s="427"/>
      <c r="P262" s="427">
        <v>76739.13</v>
      </c>
      <c r="Q262" s="428"/>
      <c r="R262" s="427">
        <v>71043</v>
      </c>
      <c r="S262" s="428"/>
      <c r="T262" s="427">
        <v>0</v>
      </c>
      <c r="U262" s="427">
        <v>0</v>
      </c>
      <c r="V262" s="429">
        <v>14087.58</v>
      </c>
      <c r="W262" s="427">
        <f t="shared" si="46"/>
        <v>14087.58</v>
      </c>
      <c r="X262" s="427">
        <v>71043</v>
      </c>
      <c r="Y262" s="427">
        <f t="shared" si="51"/>
        <v>0</v>
      </c>
      <c r="Z262" s="287"/>
      <c r="AA262" s="285"/>
      <c r="AB262" s="264"/>
      <c r="AC262" s="264"/>
    </row>
    <row r="263" spans="1:29">
      <c r="A263" s="426" t="s">
        <v>794</v>
      </c>
      <c r="B263" s="426" t="s">
        <v>942</v>
      </c>
      <c r="C263" s="426" t="s">
        <v>943</v>
      </c>
      <c r="D263" s="426" t="s">
        <v>805</v>
      </c>
      <c r="E263" s="426" t="s">
        <v>806</v>
      </c>
      <c r="F263" s="427">
        <v>9268.9500000000007</v>
      </c>
      <c r="G263" s="427"/>
      <c r="H263" s="427">
        <v>7912.19</v>
      </c>
      <c r="I263" s="427"/>
      <c r="J263" s="427">
        <v>5851.46</v>
      </c>
      <c r="K263" s="428"/>
      <c r="L263" s="428"/>
      <c r="M263" s="427">
        <v>6766.19</v>
      </c>
      <c r="N263" s="428"/>
      <c r="O263" s="427"/>
      <c r="P263" s="427">
        <v>3007</v>
      </c>
      <c r="Q263" s="428"/>
      <c r="R263" s="427">
        <v>5923</v>
      </c>
      <c r="S263" s="428"/>
      <c r="T263" s="427">
        <v>0</v>
      </c>
      <c r="U263" s="427">
        <v>0</v>
      </c>
      <c r="V263" s="429">
        <v>4077.96</v>
      </c>
      <c r="W263" s="427">
        <f t="shared" si="46"/>
        <v>4077.96</v>
      </c>
      <c r="X263" s="427">
        <v>5923</v>
      </c>
      <c r="Y263" s="427">
        <f t="shared" si="51"/>
        <v>0</v>
      </c>
      <c r="Z263" s="287"/>
      <c r="AA263" s="285"/>
      <c r="AB263" s="264"/>
      <c r="AC263" s="264"/>
    </row>
    <row r="264" spans="1:29">
      <c r="A264" s="426" t="s">
        <v>794</v>
      </c>
      <c r="B264" s="426" t="s">
        <v>942</v>
      </c>
      <c r="C264" s="426" t="s">
        <v>943</v>
      </c>
      <c r="D264" s="426" t="s">
        <v>831</v>
      </c>
      <c r="E264" s="426" t="s">
        <v>832</v>
      </c>
      <c r="F264" s="427">
        <v>328861.40999999997</v>
      </c>
      <c r="G264" s="427"/>
      <c r="H264" s="427">
        <v>457658.54</v>
      </c>
      <c r="I264" s="427"/>
      <c r="J264" s="427">
        <v>631599.06999999995</v>
      </c>
      <c r="K264" s="428"/>
      <c r="L264" s="428"/>
      <c r="M264" s="427">
        <v>706839.45</v>
      </c>
      <c r="N264" s="428"/>
      <c r="O264" s="427"/>
      <c r="P264" s="427">
        <v>688006.02</v>
      </c>
      <c r="Q264" s="428"/>
      <c r="R264" s="427">
        <v>713156</v>
      </c>
      <c r="S264" s="428"/>
      <c r="T264" s="427">
        <v>0</v>
      </c>
      <c r="U264" s="427">
        <v>0</v>
      </c>
      <c r="V264" s="429">
        <v>134150.96</v>
      </c>
      <c r="W264" s="427">
        <f t="shared" si="46"/>
        <v>134150.96</v>
      </c>
      <c r="X264" s="427">
        <v>713156</v>
      </c>
      <c r="Y264" s="427">
        <f t="shared" si="51"/>
        <v>0</v>
      </c>
      <c r="Z264" s="287"/>
      <c r="AA264" s="285"/>
      <c r="AB264" s="264"/>
      <c r="AC264" s="264"/>
    </row>
    <row r="265" spans="1:29">
      <c r="A265" s="426" t="s">
        <v>794</v>
      </c>
      <c r="B265" s="426" t="s">
        <v>942</v>
      </c>
      <c r="C265" s="426" t="s">
        <v>943</v>
      </c>
      <c r="D265" s="426" t="s">
        <v>807</v>
      </c>
      <c r="E265" s="426" t="s">
        <v>808</v>
      </c>
      <c r="F265" s="427">
        <v>1397047.6</v>
      </c>
      <c r="G265" s="427"/>
      <c r="H265" s="427">
        <v>1472532.04</v>
      </c>
      <c r="I265" s="427"/>
      <c r="J265" s="427">
        <v>1843488.6</v>
      </c>
      <c r="K265" s="428"/>
      <c r="L265" s="428"/>
      <c r="M265" s="427">
        <v>1939561.72</v>
      </c>
      <c r="N265" s="428"/>
      <c r="O265" s="427"/>
      <c r="P265" s="427">
        <v>1936311</v>
      </c>
      <c r="Q265" s="428"/>
      <c r="R265" s="429">
        <v>1855058</v>
      </c>
      <c r="S265" s="428"/>
      <c r="T265" s="427">
        <v>0</v>
      </c>
      <c r="U265" s="427">
        <v>0</v>
      </c>
      <c r="V265" s="429">
        <v>403129.08</v>
      </c>
      <c r="W265" s="427">
        <f t="shared" si="46"/>
        <v>403129.08</v>
      </c>
      <c r="X265" s="427">
        <v>1759237.6</v>
      </c>
      <c r="Y265" s="427">
        <f t="shared" si="51"/>
        <v>95820.399999999907</v>
      </c>
      <c r="Z265" s="287"/>
      <c r="AA265" s="285"/>
      <c r="AB265" s="264"/>
      <c r="AC265" s="264"/>
    </row>
    <row r="266" spans="1:29">
      <c r="A266" s="426"/>
      <c r="B266" s="426"/>
      <c r="C266" s="426"/>
      <c r="D266" s="426"/>
      <c r="E266" s="426"/>
      <c r="F266" s="427">
        <f>SUM(F257:F265)</f>
        <v>5352908.28</v>
      </c>
      <c r="G266" s="427"/>
      <c r="H266" s="427">
        <f>SUM(H257:H265)</f>
        <v>6326446.9600000009</v>
      </c>
      <c r="I266" s="427"/>
      <c r="J266" s="427">
        <f>SUM(J257:J265)</f>
        <v>8060207.9500000011</v>
      </c>
      <c r="K266" s="428">
        <f>SUM(K257:K265)</f>
        <v>160</v>
      </c>
      <c r="L266" s="428"/>
      <c r="M266" s="427">
        <f>SUM(M257:M265)</f>
        <v>8264871.3899999997</v>
      </c>
      <c r="N266" s="428">
        <f>SUM(N257:N265)</f>
        <v>167</v>
      </c>
      <c r="O266" s="427"/>
      <c r="P266" s="427">
        <f>SUM(P257:P265)</f>
        <v>8045741.1500000004</v>
      </c>
      <c r="Q266" s="428">
        <f>SUM(Q257:Q265)</f>
        <v>176</v>
      </c>
      <c r="R266" s="427">
        <f>SUM(R257:R265)</f>
        <v>7481337</v>
      </c>
      <c r="S266" s="428">
        <f>SUM(S257:S265)</f>
        <v>167</v>
      </c>
      <c r="T266" s="427">
        <f t="shared" ref="T266:Y266" si="52">SUM(T257:T265)</f>
        <v>0</v>
      </c>
      <c r="U266" s="427">
        <f t="shared" si="52"/>
        <v>0</v>
      </c>
      <c r="V266" s="427">
        <f t="shared" si="52"/>
        <v>1656367.46</v>
      </c>
      <c r="W266" s="427">
        <f t="shared" si="52"/>
        <v>1656367.46</v>
      </c>
      <c r="X266" s="427">
        <f>SUM(X257:X265)</f>
        <v>7312608.5999999996</v>
      </c>
      <c r="Y266" s="427">
        <f t="shared" si="52"/>
        <v>168728.39999999991</v>
      </c>
      <c r="Z266" s="287"/>
      <c r="AA266" s="285"/>
      <c r="AB266" s="264"/>
      <c r="AC266" s="264"/>
    </row>
    <row r="267" spans="1:29">
      <c r="A267" s="426"/>
      <c r="B267" s="426"/>
      <c r="C267" s="426"/>
      <c r="D267" s="426"/>
      <c r="E267" s="426"/>
      <c r="F267" s="427"/>
      <c r="G267" s="427"/>
      <c r="H267" s="427"/>
      <c r="I267" s="427"/>
      <c r="J267" s="427"/>
      <c r="K267" s="428"/>
      <c r="L267" s="428"/>
      <c r="M267" s="427"/>
      <c r="N267" s="428"/>
      <c r="O267" s="427"/>
      <c r="P267" s="427"/>
      <c r="Q267" s="428"/>
      <c r="R267" s="427"/>
      <c r="S267" s="428"/>
      <c r="T267" s="427"/>
      <c r="U267" s="427"/>
      <c r="V267" s="427"/>
      <c r="W267" s="427"/>
      <c r="X267" s="427"/>
      <c r="Y267" s="427"/>
      <c r="Z267" s="287"/>
      <c r="AA267" s="285"/>
      <c r="AB267" s="264"/>
      <c r="AC267" s="264"/>
    </row>
    <row r="268" spans="1:29">
      <c r="A268" s="426" t="s">
        <v>794</v>
      </c>
      <c r="B268" s="426" t="s">
        <v>944</v>
      </c>
      <c r="C268" s="426" t="s">
        <v>945</v>
      </c>
      <c r="D268" s="426" t="s">
        <v>797</v>
      </c>
      <c r="E268" s="426" t="s">
        <v>798</v>
      </c>
      <c r="F268" s="427">
        <v>445363.7</v>
      </c>
      <c r="G268" s="427"/>
      <c r="H268" s="427">
        <v>442695.3</v>
      </c>
      <c r="I268" s="427"/>
      <c r="J268" s="427">
        <v>393867.88</v>
      </c>
      <c r="K268" s="428">
        <v>8</v>
      </c>
      <c r="L268" s="428"/>
      <c r="M268" s="427">
        <v>319767.07</v>
      </c>
      <c r="N268" s="428">
        <v>7</v>
      </c>
      <c r="O268" s="427"/>
      <c r="P268" s="427">
        <v>334876</v>
      </c>
      <c r="Q268" s="428">
        <v>8</v>
      </c>
      <c r="R268" s="429">
        <v>311612</v>
      </c>
      <c r="S268" s="428">
        <v>7</v>
      </c>
      <c r="T268" s="427">
        <v>0</v>
      </c>
      <c r="U268" s="427">
        <v>0</v>
      </c>
      <c r="V268" s="429">
        <v>98948.15</v>
      </c>
      <c r="W268" s="427">
        <f t="shared" si="46"/>
        <v>98948.15</v>
      </c>
      <c r="X268" s="429">
        <v>311612</v>
      </c>
      <c r="Y268" s="427">
        <f>R268-X268</f>
        <v>0</v>
      </c>
      <c r="Z268" s="287"/>
      <c r="AA268" s="285"/>
      <c r="AB268" s="264"/>
      <c r="AC268" s="264"/>
    </row>
    <row r="269" spans="1:29">
      <c r="A269" s="426" t="s">
        <v>794</v>
      </c>
      <c r="B269" s="426" t="s">
        <v>944</v>
      </c>
      <c r="C269" s="426" t="s">
        <v>945</v>
      </c>
      <c r="D269" s="426" t="s">
        <v>803</v>
      </c>
      <c r="E269" s="426" t="s">
        <v>804</v>
      </c>
      <c r="F269" s="427">
        <v>5996.56</v>
      </c>
      <c r="G269" s="427"/>
      <c r="H269" s="427">
        <v>5985.11</v>
      </c>
      <c r="I269" s="427"/>
      <c r="J269" s="427">
        <v>5454.06</v>
      </c>
      <c r="K269" s="428"/>
      <c r="L269" s="428"/>
      <c r="M269" s="427">
        <v>4213.25</v>
      </c>
      <c r="N269" s="428"/>
      <c r="O269" s="427"/>
      <c r="P269" s="427">
        <v>4855.7</v>
      </c>
      <c r="Q269" s="428"/>
      <c r="R269" s="427">
        <v>3874</v>
      </c>
      <c r="S269" s="428"/>
      <c r="T269" s="427">
        <v>0</v>
      </c>
      <c r="U269" s="427">
        <v>0</v>
      </c>
      <c r="V269" s="429">
        <v>1290.1300000000001</v>
      </c>
      <c r="W269" s="427">
        <f t="shared" si="46"/>
        <v>1290.1300000000001</v>
      </c>
      <c r="X269" s="427">
        <v>3874</v>
      </c>
      <c r="Y269" s="427">
        <f>R269-X269</f>
        <v>0</v>
      </c>
      <c r="Z269" s="287"/>
      <c r="AA269" s="285"/>
      <c r="AB269" s="264"/>
      <c r="AC269" s="264"/>
    </row>
    <row r="270" spans="1:29">
      <c r="A270" s="426" t="s">
        <v>794</v>
      </c>
      <c r="B270" s="426" t="s">
        <v>944</v>
      </c>
      <c r="C270" s="426" t="s">
        <v>945</v>
      </c>
      <c r="D270" s="426" t="s">
        <v>805</v>
      </c>
      <c r="E270" s="426" t="s">
        <v>806</v>
      </c>
      <c r="F270" s="427">
        <v>0</v>
      </c>
      <c r="G270" s="427"/>
      <c r="H270" s="427">
        <v>0</v>
      </c>
      <c r="I270" s="427"/>
      <c r="J270" s="427">
        <v>324.57</v>
      </c>
      <c r="K270" s="428"/>
      <c r="L270" s="428"/>
      <c r="M270" s="427">
        <v>532.89</v>
      </c>
      <c r="N270" s="428"/>
      <c r="O270" s="427"/>
      <c r="P270" s="427">
        <v>0</v>
      </c>
      <c r="Q270" s="428"/>
      <c r="R270" s="427">
        <v>0</v>
      </c>
      <c r="S270" s="428"/>
      <c r="T270" s="427">
        <v>0</v>
      </c>
      <c r="U270" s="427">
        <v>0</v>
      </c>
      <c r="V270" s="429">
        <v>0</v>
      </c>
      <c r="W270" s="427">
        <f>T270+U270+V270</f>
        <v>0</v>
      </c>
      <c r="X270" s="427">
        <v>0</v>
      </c>
      <c r="Y270" s="427">
        <f>R270-X270</f>
        <v>0</v>
      </c>
      <c r="Z270" s="287"/>
      <c r="AA270" s="285"/>
      <c r="AB270" s="264"/>
      <c r="AC270" s="264"/>
    </row>
    <row r="271" spans="1:29">
      <c r="A271" s="426" t="s">
        <v>794</v>
      </c>
      <c r="B271" s="426" t="s">
        <v>944</v>
      </c>
      <c r="C271" s="426" t="s">
        <v>945</v>
      </c>
      <c r="D271" s="426" t="s">
        <v>831</v>
      </c>
      <c r="E271" s="426" t="s">
        <v>832</v>
      </c>
      <c r="F271" s="427">
        <v>42437.25</v>
      </c>
      <c r="G271" s="427"/>
      <c r="H271" s="427">
        <v>48052.42</v>
      </c>
      <c r="I271" s="427"/>
      <c r="J271" s="427">
        <v>45585.16</v>
      </c>
      <c r="K271" s="428"/>
      <c r="L271" s="428"/>
      <c r="M271" s="427">
        <v>40161.03</v>
      </c>
      <c r="N271" s="428"/>
      <c r="O271" s="427"/>
      <c r="P271" s="427">
        <v>45125</v>
      </c>
      <c r="Q271" s="428"/>
      <c r="R271" s="427">
        <v>39110</v>
      </c>
      <c r="S271" s="428"/>
      <c r="T271" s="427">
        <v>0</v>
      </c>
      <c r="U271" s="427">
        <v>0</v>
      </c>
      <c r="V271" s="429">
        <v>12863.12</v>
      </c>
      <c r="W271" s="427">
        <f t="shared" si="46"/>
        <v>12863.12</v>
      </c>
      <c r="X271" s="427">
        <v>39110</v>
      </c>
      <c r="Y271" s="427">
        <f>R271-X271</f>
        <v>0</v>
      </c>
      <c r="Z271" s="287"/>
      <c r="AA271" s="285"/>
      <c r="AB271" s="264"/>
      <c r="AC271" s="264"/>
    </row>
    <row r="272" spans="1:29">
      <c r="A272" s="426" t="s">
        <v>794</v>
      </c>
      <c r="B272" s="426" t="s">
        <v>944</v>
      </c>
      <c r="C272" s="426" t="s">
        <v>945</v>
      </c>
      <c r="D272" s="426" t="s">
        <v>807</v>
      </c>
      <c r="E272" s="426" t="s">
        <v>808</v>
      </c>
      <c r="F272" s="427">
        <v>134326.87</v>
      </c>
      <c r="G272" s="427"/>
      <c r="H272" s="427">
        <v>137136.93</v>
      </c>
      <c r="I272" s="427"/>
      <c r="J272" s="427">
        <v>139562.35999999999</v>
      </c>
      <c r="K272" s="428"/>
      <c r="L272" s="428"/>
      <c r="M272" s="427">
        <v>136017.41</v>
      </c>
      <c r="N272" s="428"/>
      <c r="O272" s="427"/>
      <c r="P272" s="427">
        <v>148341</v>
      </c>
      <c r="Q272" s="428"/>
      <c r="R272" s="429">
        <v>137817</v>
      </c>
      <c r="S272" s="428"/>
      <c r="T272" s="427">
        <v>0</v>
      </c>
      <c r="U272" s="427">
        <v>0</v>
      </c>
      <c r="V272" s="429">
        <v>44354.71</v>
      </c>
      <c r="W272" s="427">
        <f t="shared" si="46"/>
        <v>44354.71</v>
      </c>
      <c r="X272" s="429">
        <v>137817</v>
      </c>
      <c r="Y272" s="427">
        <f>R272-X272</f>
        <v>0</v>
      </c>
      <c r="Z272" s="287"/>
      <c r="AA272" s="285"/>
      <c r="AB272" s="264"/>
      <c r="AC272" s="264"/>
    </row>
    <row r="273" spans="1:29">
      <c r="A273" s="426"/>
      <c r="B273" s="426"/>
      <c r="C273" s="426"/>
      <c r="D273" s="426"/>
      <c r="E273" s="426"/>
      <c r="F273" s="427">
        <f>SUM(F268:F272)</f>
        <v>628124.38</v>
      </c>
      <c r="G273" s="427"/>
      <c r="H273" s="427">
        <f>SUM(H268:H272)</f>
        <v>633869.76</v>
      </c>
      <c r="I273" s="427"/>
      <c r="J273" s="427">
        <f>SUM(J268:J272)</f>
        <v>584794.03</v>
      </c>
      <c r="K273" s="428">
        <f>SUM(K268:K272)</f>
        <v>8</v>
      </c>
      <c r="L273" s="428"/>
      <c r="M273" s="427">
        <f>SUM(M268:M272)</f>
        <v>500691.65</v>
      </c>
      <c r="N273" s="428">
        <f>SUM(N268:N272)</f>
        <v>7</v>
      </c>
      <c r="O273" s="427"/>
      <c r="P273" s="427">
        <f>SUM(P268:P272)</f>
        <v>533197.69999999995</v>
      </c>
      <c r="Q273" s="428">
        <f>SUM(Q268:Q272)</f>
        <v>8</v>
      </c>
      <c r="R273" s="427">
        <f>SUM(R268:R272)</f>
        <v>492413</v>
      </c>
      <c r="S273" s="428">
        <f>SUM(S268:S272)</f>
        <v>7</v>
      </c>
      <c r="T273" s="427">
        <f t="shared" ref="T273:Y273" si="53">SUM(T268:T272)</f>
        <v>0</v>
      </c>
      <c r="U273" s="427">
        <f t="shared" si="53"/>
        <v>0</v>
      </c>
      <c r="V273" s="427">
        <f>SUM(V268:V272)</f>
        <v>157456.10999999999</v>
      </c>
      <c r="W273" s="427">
        <f>SUM(W268:W272)</f>
        <v>157456.10999999999</v>
      </c>
      <c r="X273" s="427">
        <f>SUM(X268:X272)</f>
        <v>492413</v>
      </c>
      <c r="Y273" s="427">
        <f t="shared" si="53"/>
        <v>0</v>
      </c>
      <c r="Z273" s="287"/>
      <c r="AA273" s="285"/>
      <c r="AB273" s="264"/>
      <c r="AC273" s="264"/>
    </row>
    <row r="274" spans="1:29">
      <c r="A274" s="426"/>
      <c r="B274" s="426"/>
      <c r="C274" s="426"/>
      <c r="D274" s="426"/>
      <c r="E274" s="426"/>
      <c r="F274" s="427"/>
      <c r="G274" s="427"/>
      <c r="H274" s="427"/>
      <c r="I274" s="427"/>
      <c r="J274" s="427"/>
      <c r="K274" s="428"/>
      <c r="L274" s="428"/>
      <c r="M274" s="427"/>
      <c r="N274" s="428"/>
      <c r="O274" s="427"/>
      <c r="P274" s="427"/>
      <c r="Q274" s="428"/>
      <c r="R274" s="427"/>
      <c r="S274" s="428"/>
      <c r="T274" s="427"/>
      <c r="U274" s="427"/>
      <c r="V274" s="427"/>
      <c r="W274" s="427"/>
      <c r="X274" s="427"/>
      <c r="Y274" s="427"/>
      <c r="Z274" s="287"/>
      <c r="AA274" s="285"/>
      <c r="AB274" s="264"/>
      <c r="AC274" s="264"/>
    </row>
    <row r="275" spans="1:29">
      <c r="A275" s="426" t="s">
        <v>794</v>
      </c>
      <c r="B275" s="426" t="s">
        <v>946</v>
      </c>
      <c r="C275" s="426" t="s">
        <v>947</v>
      </c>
      <c r="D275" s="426" t="s">
        <v>801</v>
      </c>
      <c r="E275" s="426" t="s">
        <v>802</v>
      </c>
      <c r="F275" s="427">
        <v>219157.5</v>
      </c>
      <c r="G275" s="427"/>
      <c r="H275" s="427">
        <v>186010.11</v>
      </c>
      <c r="I275" s="427"/>
      <c r="J275" s="427">
        <v>213399.97</v>
      </c>
      <c r="K275" s="428"/>
      <c r="L275" s="428"/>
      <c r="M275" s="427">
        <v>248831.83</v>
      </c>
      <c r="N275" s="428"/>
      <c r="O275" s="427"/>
      <c r="P275" s="427">
        <v>253079</v>
      </c>
      <c r="Q275" s="428"/>
      <c r="R275" s="427">
        <v>255213.78</v>
      </c>
      <c r="S275" s="428"/>
      <c r="T275" s="427">
        <v>0</v>
      </c>
      <c r="U275" s="427">
        <v>0</v>
      </c>
      <c r="V275" s="429">
        <v>255213.78</v>
      </c>
      <c r="W275" s="427">
        <f t="shared" si="46"/>
        <v>255213.78</v>
      </c>
      <c r="X275" s="429">
        <v>255213.78</v>
      </c>
      <c r="Y275" s="427">
        <f>R275-X275</f>
        <v>0</v>
      </c>
      <c r="Z275" s="287"/>
      <c r="AA275" s="285"/>
      <c r="AB275" s="264"/>
      <c r="AC275" s="264"/>
    </row>
    <row r="276" spans="1:29">
      <c r="A276" s="426" t="s">
        <v>794</v>
      </c>
      <c r="B276" s="426" t="s">
        <v>946</v>
      </c>
      <c r="C276" s="426" t="s">
        <v>947</v>
      </c>
      <c r="D276" s="426" t="s">
        <v>803</v>
      </c>
      <c r="E276" s="426" t="s">
        <v>804</v>
      </c>
      <c r="F276" s="427">
        <v>2848.19</v>
      </c>
      <c r="G276" s="427"/>
      <c r="H276" s="427">
        <v>2200.5100000000002</v>
      </c>
      <c r="I276" s="427"/>
      <c r="J276" s="427">
        <v>2605.42</v>
      </c>
      <c r="K276" s="428"/>
      <c r="L276" s="428"/>
      <c r="M276" s="427">
        <v>3298.59</v>
      </c>
      <c r="N276" s="428"/>
      <c r="O276" s="427"/>
      <c r="P276" s="427">
        <v>3669.65</v>
      </c>
      <c r="Q276" s="428"/>
      <c r="R276" s="427">
        <v>3453.52</v>
      </c>
      <c r="S276" s="428"/>
      <c r="T276" s="427">
        <v>0</v>
      </c>
      <c r="U276" s="427">
        <v>0</v>
      </c>
      <c r="V276" s="429">
        <v>3452.78</v>
      </c>
      <c r="W276" s="427">
        <f t="shared" si="46"/>
        <v>3452.78</v>
      </c>
      <c r="X276" s="429">
        <v>3452.78</v>
      </c>
      <c r="Y276" s="427">
        <f>R276-X276</f>
        <v>0.73999999999978172</v>
      </c>
      <c r="Z276" s="287"/>
      <c r="AA276" s="285"/>
      <c r="AB276" s="264"/>
      <c r="AC276" s="264"/>
    </row>
    <row r="277" spans="1:29">
      <c r="A277" s="426" t="s">
        <v>794</v>
      </c>
      <c r="B277" s="426" t="s">
        <v>946</v>
      </c>
      <c r="C277" s="426" t="s">
        <v>947</v>
      </c>
      <c r="D277" s="426" t="s">
        <v>805</v>
      </c>
      <c r="E277" s="426" t="s">
        <v>806</v>
      </c>
      <c r="F277" s="427">
        <v>607.11</v>
      </c>
      <c r="G277" s="427"/>
      <c r="H277" s="427">
        <v>182.51</v>
      </c>
      <c r="I277" s="427"/>
      <c r="J277" s="427">
        <v>0</v>
      </c>
      <c r="K277" s="428"/>
      <c r="L277" s="428"/>
      <c r="M277" s="427">
        <v>965.58</v>
      </c>
      <c r="N277" s="428"/>
      <c r="O277" s="427"/>
      <c r="P277" s="427">
        <v>0</v>
      </c>
      <c r="Q277" s="428"/>
      <c r="R277" s="427">
        <v>2182.48</v>
      </c>
      <c r="S277" s="428"/>
      <c r="T277" s="427">
        <v>0</v>
      </c>
      <c r="U277" s="427">
        <v>0</v>
      </c>
      <c r="V277" s="429">
        <v>2182.48</v>
      </c>
      <c r="W277" s="427">
        <f t="shared" si="46"/>
        <v>2182.48</v>
      </c>
      <c r="X277" s="429">
        <v>2182.48</v>
      </c>
      <c r="Y277" s="427">
        <f>R277-X277</f>
        <v>0</v>
      </c>
      <c r="Z277" s="287"/>
      <c r="AA277" s="285"/>
      <c r="AB277" s="264"/>
      <c r="AC277" s="264"/>
    </row>
    <row r="278" spans="1:29">
      <c r="A278" s="426" t="s">
        <v>794</v>
      </c>
      <c r="B278" s="426" t="s">
        <v>946</v>
      </c>
      <c r="C278" s="426" t="s">
        <v>947</v>
      </c>
      <c r="D278" s="426" t="s">
        <v>831</v>
      </c>
      <c r="E278" s="426" t="s">
        <v>832</v>
      </c>
      <c r="F278" s="427">
        <v>8059.15</v>
      </c>
      <c r="G278" s="427"/>
      <c r="H278" s="427">
        <v>7766.47</v>
      </c>
      <c r="I278" s="427"/>
      <c r="J278" s="427">
        <v>8602.4</v>
      </c>
      <c r="K278" s="428"/>
      <c r="L278" s="428"/>
      <c r="M278" s="427">
        <v>12519.19</v>
      </c>
      <c r="N278" s="428"/>
      <c r="O278" s="427"/>
      <c r="P278" s="427">
        <v>8602</v>
      </c>
      <c r="Q278" s="428"/>
      <c r="R278" s="427">
        <v>13701.47</v>
      </c>
      <c r="S278" s="428"/>
      <c r="T278" s="427">
        <v>0</v>
      </c>
      <c r="U278" s="427">
        <v>0</v>
      </c>
      <c r="V278" s="429">
        <v>13701.47</v>
      </c>
      <c r="W278" s="427">
        <f t="shared" si="46"/>
        <v>13701.47</v>
      </c>
      <c r="X278" s="429">
        <v>13701.47</v>
      </c>
      <c r="Y278" s="427">
        <f>R278-X278</f>
        <v>0</v>
      </c>
      <c r="Z278" s="287"/>
      <c r="AA278" s="285"/>
      <c r="AB278" s="264"/>
      <c r="AC278" s="264"/>
    </row>
    <row r="279" spans="1:29">
      <c r="A279" s="426"/>
      <c r="B279" s="426"/>
      <c r="C279" s="426"/>
      <c r="D279" s="426"/>
      <c r="E279" s="426"/>
      <c r="F279" s="427">
        <f>SUM(F275:F278)</f>
        <v>230671.94999999998</v>
      </c>
      <c r="G279" s="427"/>
      <c r="H279" s="427">
        <f>SUM(H275:H278)</f>
        <v>196159.6</v>
      </c>
      <c r="I279" s="427"/>
      <c r="J279" s="427">
        <f>SUM(J275:J278)</f>
        <v>224607.79</v>
      </c>
      <c r="K279" s="428"/>
      <c r="L279" s="428"/>
      <c r="M279" s="427">
        <f>SUM(M275:M278)</f>
        <v>265615.18999999994</v>
      </c>
      <c r="N279" s="428"/>
      <c r="O279" s="427"/>
      <c r="P279" s="427">
        <f>SUM(P275:P278)</f>
        <v>265350.65000000002</v>
      </c>
      <c r="Q279" s="428"/>
      <c r="R279" s="427">
        <f>SUM(R275:R278)</f>
        <v>274551.25</v>
      </c>
      <c r="S279" s="428"/>
      <c r="T279" s="427">
        <f t="shared" ref="T279:Y279" si="54">SUM(T275:T278)</f>
        <v>0</v>
      </c>
      <c r="U279" s="427">
        <f t="shared" si="54"/>
        <v>0</v>
      </c>
      <c r="V279" s="427">
        <f t="shared" si="54"/>
        <v>274550.51</v>
      </c>
      <c r="W279" s="427">
        <f t="shared" si="54"/>
        <v>274550.51</v>
      </c>
      <c r="X279" s="427">
        <f>SUM(X275:X278)</f>
        <v>274550.51</v>
      </c>
      <c r="Y279" s="427">
        <f t="shared" si="54"/>
        <v>0.73999999999978172</v>
      </c>
      <c r="Z279" s="287"/>
      <c r="AA279" s="285"/>
      <c r="AB279" s="264"/>
      <c r="AC279" s="264"/>
    </row>
    <row r="280" spans="1:29">
      <c r="A280" s="426"/>
      <c r="B280" s="426"/>
      <c r="C280" s="426"/>
      <c r="D280" s="426"/>
      <c r="E280" s="426"/>
      <c r="F280" s="427"/>
      <c r="G280" s="427"/>
      <c r="H280" s="427"/>
      <c r="I280" s="427"/>
      <c r="J280" s="427"/>
      <c r="K280" s="428"/>
      <c r="L280" s="428"/>
      <c r="M280" s="427"/>
      <c r="N280" s="428"/>
      <c r="O280" s="427"/>
      <c r="P280" s="427"/>
      <c r="Q280" s="428"/>
      <c r="R280" s="427"/>
      <c r="S280" s="428"/>
      <c r="T280" s="427"/>
      <c r="U280" s="427"/>
      <c r="V280" s="427"/>
      <c r="W280" s="427"/>
      <c r="X280" s="427"/>
      <c r="Y280" s="427"/>
      <c r="Z280" s="287"/>
      <c r="AA280" s="285"/>
      <c r="AB280" s="264"/>
      <c r="AC280" s="264"/>
    </row>
    <row r="281" spans="1:29">
      <c r="A281" s="426" t="s">
        <v>794</v>
      </c>
      <c r="B281" s="426" t="s">
        <v>948</v>
      </c>
      <c r="C281" s="426" t="s">
        <v>949</v>
      </c>
      <c r="D281" s="426" t="s">
        <v>797</v>
      </c>
      <c r="E281" s="426" t="s">
        <v>798</v>
      </c>
      <c r="F281" s="427">
        <v>412192.91</v>
      </c>
      <c r="G281" s="427"/>
      <c r="H281" s="427">
        <v>394958.69</v>
      </c>
      <c r="I281" s="427"/>
      <c r="J281" s="427">
        <v>342990.55</v>
      </c>
      <c r="K281" s="428">
        <v>6</v>
      </c>
      <c r="L281" s="428"/>
      <c r="M281" s="427">
        <v>410659.6</v>
      </c>
      <c r="N281" s="428">
        <v>7</v>
      </c>
      <c r="O281" s="427"/>
      <c r="P281" s="427">
        <v>428082</v>
      </c>
      <c r="Q281" s="428">
        <v>6</v>
      </c>
      <c r="R281" s="429">
        <v>412867</v>
      </c>
      <c r="S281" s="428">
        <v>7</v>
      </c>
      <c r="T281" s="427">
        <v>0</v>
      </c>
      <c r="U281" s="427">
        <v>0</v>
      </c>
      <c r="V281" s="429">
        <v>80817.850000000006</v>
      </c>
      <c r="W281" s="427">
        <f t="shared" si="46"/>
        <v>80817.850000000006</v>
      </c>
      <c r="X281" s="427">
        <v>412867</v>
      </c>
      <c r="Y281" s="427">
        <f t="shared" ref="Y281:Y288" si="55">R281-X281</f>
        <v>0</v>
      </c>
      <c r="Z281" s="287"/>
      <c r="AA281" s="285"/>
      <c r="AB281" s="264"/>
      <c r="AC281" s="264"/>
    </row>
    <row r="282" spans="1:29">
      <c r="A282" s="426" t="s">
        <v>794</v>
      </c>
      <c r="B282" s="426" t="s">
        <v>948</v>
      </c>
      <c r="C282" s="426" t="s">
        <v>949</v>
      </c>
      <c r="D282" s="426" t="s">
        <v>819</v>
      </c>
      <c r="E282" s="426" t="s">
        <v>820</v>
      </c>
      <c r="F282" s="427">
        <v>0</v>
      </c>
      <c r="G282" s="427"/>
      <c r="H282" s="427">
        <v>500</v>
      </c>
      <c r="I282" s="427"/>
      <c r="J282" s="427">
        <v>650</v>
      </c>
      <c r="K282" s="428"/>
      <c r="L282" s="428"/>
      <c r="M282" s="427">
        <v>750</v>
      </c>
      <c r="N282" s="428"/>
      <c r="O282" s="427"/>
      <c r="P282" s="427">
        <v>500</v>
      </c>
      <c r="Q282" s="428"/>
      <c r="R282" s="427">
        <v>650</v>
      </c>
      <c r="S282" s="428"/>
      <c r="T282" s="427">
        <v>0</v>
      </c>
      <c r="U282" s="427">
        <v>0</v>
      </c>
      <c r="V282" s="427">
        <v>0</v>
      </c>
      <c r="W282" s="427">
        <f t="shared" si="46"/>
        <v>0</v>
      </c>
      <c r="X282" s="427">
        <v>650</v>
      </c>
      <c r="Y282" s="427">
        <f t="shared" si="55"/>
        <v>0</v>
      </c>
      <c r="Z282" s="287"/>
      <c r="AA282" s="285"/>
      <c r="AB282" s="264"/>
      <c r="AC282" s="264"/>
    </row>
    <row r="283" spans="1:29">
      <c r="A283" s="426" t="s">
        <v>794</v>
      </c>
      <c r="B283" s="426" t="s">
        <v>948</v>
      </c>
      <c r="C283" s="426" t="s">
        <v>949</v>
      </c>
      <c r="D283" s="426" t="s">
        <v>803</v>
      </c>
      <c r="E283" s="426" t="s">
        <v>804</v>
      </c>
      <c r="F283" s="427">
        <v>3695.86</v>
      </c>
      <c r="G283" s="427"/>
      <c r="H283" s="427">
        <v>3221.08</v>
      </c>
      <c r="I283" s="427"/>
      <c r="J283" s="427">
        <v>2451.63</v>
      </c>
      <c r="K283" s="428"/>
      <c r="L283" s="428"/>
      <c r="M283" s="427">
        <v>3270.4</v>
      </c>
      <c r="N283" s="428"/>
      <c r="O283" s="427"/>
      <c r="P283" s="427">
        <v>6207.19</v>
      </c>
      <c r="Q283" s="428"/>
      <c r="R283" s="427">
        <v>3223</v>
      </c>
      <c r="S283" s="428"/>
      <c r="T283" s="427">
        <v>0</v>
      </c>
      <c r="U283" s="427">
        <v>0</v>
      </c>
      <c r="V283" s="429">
        <v>639.09</v>
      </c>
      <c r="W283" s="427">
        <f t="shared" si="46"/>
        <v>639.09</v>
      </c>
      <c r="X283" s="427">
        <v>3223</v>
      </c>
      <c r="Y283" s="427">
        <f t="shared" si="55"/>
        <v>0</v>
      </c>
      <c r="Z283" s="287"/>
      <c r="AA283" s="285"/>
      <c r="AB283" s="264"/>
      <c r="AC283" s="264"/>
    </row>
    <row r="284" spans="1:29">
      <c r="A284" s="426" t="s">
        <v>794</v>
      </c>
      <c r="B284" s="426" t="s">
        <v>948</v>
      </c>
      <c r="C284" s="426" t="s">
        <v>949</v>
      </c>
      <c r="D284" s="426" t="s">
        <v>805</v>
      </c>
      <c r="E284" s="426" t="s">
        <v>806</v>
      </c>
      <c r="F284" s="427">
        <v>1685.3</v>
      </c>
      <c r="G284" s="427"/>
      <c r="H284" s="427">
        <v>273.48</v>
      </c>
      <c r="I284" s="427"/>
      <c r="J284" s="427">
        <v>0</v>
      </c>
      <c r="K284" s="428"/>
      <c r="L284" s="428"/>
      <c r="M284" s="427">
        <v>2534.4699999999998</v>
      </c>
      <c r="N284" s="428"/>
      <c r="O284" s="427"/>
      <c r="P284" s="427">
        <v>0</v>
      </c>
      <c r="Q284" s="428"/>
      <c r="R284" s="427">
        <v>0</v>
      </c>
      <c r="S284" s="428"/>
      <c r="T284" s="427">
        <v>0</v>
      </c>
      <c r="U284" s="427">
        <v>0</v>
      </c>
      <c r="V284" s="427">
        <v>0</v>
      </c>
      <c r="W284" s="427">
        <f t="shared" si="46"/>
        <v>0</v>
      </c>
      <c r="X284" s="427">
        <v>0</v>
      </c>
      <c r="Y284" s="427">
        <f t="shared" si="55"/>
        <v>0</v>
      </c>
      <c r="Z284" s="287"/>
      <c r="AA284" s="285"/>
      <c r="AB284" s="264"/>
      <c r="AC284" s="264"/>
    </row>
    <row r="285" spans="1:29">
      <c r="A285" s="426" t="s">
        <v>794</v>
      </c>
      <c r="B285" s="426" t="s">
        <v>948</v>
      </c>
      <c r="C285" s="426" t="s">
        <v>949</v>
      </c>
      <c r="D285" s="426" t="s">
        <v>831</v>
      </c>
      <c r="E285" s="426" t="s">
        <v>832</v>
      </c>
      <c r="F285" s="427">
        <v>6136.48</v>
      </c>
      <c r="G285" s="427"/>
      <c r="H285" s="427">
        <v>11863.36</v>
      </c>
      <c r="I285" s="427"/>
      <c r="J285" s="427">
        <v>10599.29</v>
      </c>
      <c r="K285" s="428"/>
      <c r="L285" s="428"/>
      <c r="M285" s="427">
        <v>14102.33</v>
      </c>
      <c r="N285" s="428"/>
      <c r="O285" s="427"/>
      <c r="P285" s="427">
        <v>12391</v>
      </c>
      <c r="Q285" s="428"/>
      <c r="R285" s="427">
        <v>9310</v>
      </c>
      <c r="S285" s="428"/>
      <c r="T285" s="427">
        <v>0</v>
      </c>
      <c r="U285" s="427">
        <v>0</v>
      </c>
      <c r="V285" s="429">
        <v>4004.25</v>
      </c>
      <c r="W285" s="427">
        <f t="shared" si="46"/>
        <v>4004.25</v>
      </c>
      <c r="X285" s="427">
        <v>9310</v>
      </c>
      <c r="Y285" s="427">
        <f t="shared" si="55"/>
        <v>0</v>
      </c>
      <c r="Z285" s="287"/>
      <c r="AA285" s="285"/>
      <c r="AB285" s="264"/>
      <c r="AC285" s="264"/>
    </row>
    <row r="286" spans="1:29">
      <c r="A286" s="426" t="s">
        <v>794</v>
      </c>
      <c r="B286" s="426" t="s">
        <v>948</v>
      </c>
      <c r="C286" s="426" t="s">
        <v>949</v>
      </c>
      <c r="D286" s="426" t="s">
        <v>807</v>
      </c>
      <c r="E286" s="426" t="s">
        <v>808</v>
      </c>
      <c r="F286" s="427">
        <v>69645.899999999994</v>
      </c>
      <c r="G286" s="427"/>
      <c r="H286" s="427">
        <v>71717.59</v>
      </c>
      <c r="I286" s="427"/>
      <c r="J286" s="427">
        <v>61021.41</v>
      </c>
      <c r="K286" s="428"/>
      <c r="L286" s="428"/>
      <c r="M286" s="427">
        <v>92238.52</v>
      </c>
      <c r="N286" s="428"/>
      <c r="O286" s="427"/>
      <c r="P286" s="427">
        <v>77838</v>
      </c>
      <c r="Q286" s="428"/>
      <c r="R286" s="429">
        <v>58187</v>
      </c>
      <c r="S286" s="428"/>
      <c r="T286" s="427">
        <v>0</v>
      </c>
      <c r="U286" s="427">
        <v>0</v>
      </c>
      <c r="V286" s="429">
        <v>12505.11</v>
      </c>
      <c r="W286" s="427">
        <f t="shared" si="46"/>
        <v>12505.11</v>
      </c>
      <c r="X286" s="429">
        <v>58187</v>
      </c>
      <c r="Y286" s="427">
        <f t="shared" si="55"/>
        <v>0</v>
      </c>
      <c r="Z286" s="287"/>
      <c r="AA286" s="285"/>
      <c r="AB286" s="264"/>
      <c r="AC286" s="264"/>
    </row>
    <row r="287" spans="1:29">
      <c r="A287" s="426" t="s">
        <v>794</v>
      </c>
      <c r="B287" s="426" t="s">
        <v>948</v>
      </c>
      <c r="C287" s="426" t="s">
        <v>949</v>
      </c>
      <c r="D287" s="431" t="s">
        <v>809</v>
      </c>
      <c r="E287" s="426" t="s">
        <v>810</v>
      </c>
      <c r="F287" s="427">
        <v>85805.19</v>
      </c>
      <c r="G287" s="427"/>
      <c r="H287" s="427">
        <v>80809.070000000007</v>
      </c>
      <c r="I287" s="427"/>
      <c r="J287" s="427">
        <v>99880.38</v>
      </c>
      <c r="K287" s="428"/>
      <c r="L287" s="428"/>
      <c r="M287" s="427">
        <v>0</v>
      </c>
      <c r="N287" s="428"/>
      <c r="O287" s="427"/>
      <c r="P287" s="427">
        <v>143979</v>
      </c>
      <c r="Q287" s="428"/>
      <c r="R287" s="429">
        <v>35443</v>
      </c>
      <c r="S287" s="428"/>
      <c r="T287" s="427">
        <v>0</v>
      </c>
      <c r="U287" s="427">
        <v>0</v>
      </c>
      <c r="V287" s="429">
        <v>8767.1299999999992</v>
      </c>
      <c r="W287" s="427">
        <f t="shared" si="46"/>
        <v>8767.1299999999992</v>
      </c>
      <c r="X287" s="429">
        <v>35443</v>
      </c>
      <c r="Y287" s="427">
        <f>R287-X287</f>
        <v>0</v>
      </c>
      <c r="Z287" s="287"/>
      <c r="AA287" s="285"/>
      <c r="AB287" s="264"/>
      <c r="AC287" s="264"/>
    </row>
    <row r="288" spans="1:29">
      <c r="A288" s="426" t="s">
        <v>794</v>
      </c>
      <c r="B288" s="426" t="s">
        <v>948</v>
      </c>
      <c r="C288" s="426" t="s">
        <v>949</v>
      </c>
      <c r="D288" s="426" t="s">
        <v>950</v>
      </c>
      <c r="E288" s="426" t="s">
        <v>951</v>
      </c>
      <c r="F288" s="427">
        <v>9173.73</v>
      </c>
      <c r="G288" s="427"/>
      <c r="H288" s="427">
        <v>10523.43</v>
      </c>
      <c r="I288" s="427"/>
      <c r="J288" s="427">
        <v>3104.45</v>
      </c>
      <c r="K288" s="428"/>
      <c r="L288" s="428"/>
      <c r="M288" s="427">
        <v>0</v>
      </c>
      <c r="N288" s="428"/>
      <c r="O288" s="427"/>
      <c r="P288" s="427">
        <v>8700</v>
      </c>
      <c r="Q288" s="428"/>
      <c r="R288" s="427">
        <v>8700</v>
      </c>
      <c r="S288" s="428"/>
      <c r="T288" s="427">
        <v>0</v>
      </c>
      <c r="U288" s="427">
        <v>0</v>
      </c>
      <c r="V288" s="427">
        <v>0</v>
      </c>
      <c r="W288" s="427">
        <f t="shared" si="46"/>
        <v>0</v>
      </c>
      <c r="X288" s="427">
        <v>8700</v>
      </c>
      <c r="Y288" s="427">
        <f t="shared" si="55"/>
        <v>0</v>
      </c>
      <c r="Z288" s="287"/>
      <c r="AA288" s="285"/>
      <c r="AB288" s="264"/>
      <c r="AC288" s="264"/>
    </row>
    <row r="289" spans="1:29">
      <c r="A289" s="426"/>
      <c r="B289" s="426"/>
      <c r="C289" s="426"/>
      <c r="D289" s="426"/>
      <c r="E289" s="426"/>
      <c r="F289" s="427">
        <f>SUM(F281:F288)</f>
        <v>588335.36999999988</v>
      </c>
      <c r="G289" s="427"/>
      <c r="H289" s="427">
        <f>SUM(H281:H288)</f>
        <v>573866.70000000007</v>
      </c>
      <c r="I289" s="427"/>
      <c r="J289" s="427">
        <f>SUM(J281:J288)</f>
        <v>520697.71</v>
      </c>
      <c r="K289" s="428">
        <f>SUM(K281:K288)</f>
        <v>6</v>
      </c>
      <c r="L289" s="428"/>
      <c r="M289" s="427">
        <f>SUM(M281:M288)</f>
        <v>523555.32</v>
      </c>
      <c r="N289" s="428">
        <f>SUM(N281:N288)</f>
        <v>7</v>
      </c>
      <c r="O289" s="427"/>
      <c r="P289" s="427">
        <f>SUM(P281:P288)</f>
        <v>677697.19</v>
      </c>
      <c r="Q289" s="428">
        <f>SUM(Q281:Q288)</f>
        <v>6</v>
      </c>
      <c r="R289" s="427">
        <f>SUM(R281:R288)</f>
        <v>528380</v>
      </c>
      <c r="S289" s="428">
        <f>SUM(S281:S288)</f>
        <v>7</v>
      </c>
      <c r="T289" s="427">
        <f t="shared" ref="T289:Y289" si="56">SUM(T281:T288)</f>
        <v>0</v>
      </c>
      <c r="U289" s="427">
        <f t="shared" si="56"/>
        <v>0</v>
      </c>
      <c r="V289" s="427">
        <f t="shared" si="56"/>
        <v>106733.43000000001</v>
      </c>
      <c r="W289" s="427">
        <f t="shared" si="56"/>
        <v>106733.43000000001</v>
      </c>
      <c r="X289" s="427">
        <f>SUM(X281:X288)</f>
        <v>528380</v>
      </c>
      <c r="Y289" s="427">
        <f t="shared" si="56"/>
        <v>0</v>
      </c>
      <c r="Z289" s="287"/>
      <c r="AA289" s="285"/>
      <c r="AB289" s="264"/>
      <c r="AC289" s="264"/>
    </row>
    <row r="290" spans="1:29">
      <c r="A290" s="426"/>
      <c r="B290" s="426"/>
      <c r="C290" s="426"/>
      <c r="D290" s="426"/>
      <c r="E290" s="426"/>
      <c r="F290" s="427"/>
      <c r="G290" s="427"/>
      <c r="H290" s="427"/>
      <c r="I290" s="427"/>
      <c r="J290" s="427"/>
      <c r="K290" s="428"/>
      <c r="L290" s="428"/>
      <c r="M290" s="427"/>
      <c r="N290" s="428"/>
      <c r="O290" s="427"/>
      <c r="P290" s="427"/>
      <c r="Q290" s="428"/>
      <c r="R290" s="427"/>
      <c r="S290" s="428"/>
      <c r="T290" s="427"/>
      <c r="U290" s="427"/>
      <c r="V290" s="427"/>
      <c r="W290" s="427"/>
      <c r="X290" s="427"/>
      <c r="Y290" s="427"/>
      <c r="Z290" s="287"/>
      <c r="AA290" s="285"/>
      <c r="AB290" s="264"/>
      <c r="AC290" s="264"/>
    </row>
    <row r="291" spans="1:29">
      <c r="A291" s="426" t="s">
        <v>794</v>
      </c>
      <c r="B291" s="426" t="s">
        <v>952</v>
      </c>
      <c r="C291" s="426" t="s">
        <v>953</v>
      </c>
      <c r="D291" s="426" t="s">
        <v>797</v>
      </c>
      <c r="E291" s="426" t="s">
        <v>798</v>
      </c>
      <c r="F291" s="427">
        <v>112644</v>
      </c>
      <c r="G291" s="427"/>
      <c r="H291" s="427">
        <v>100484.02</v>
      </c>
      <c r="I291" s="427"/>
      <c r="J291" s="427">
        <v>108888.12</v>
      </c>
      <c r="K291" s="428">
        <v>1</v>
      </c>
      <c r="L291" s="428"/>
      <c r="M291" s="427">
        <v>216846.77</v>
      </c>
      <c r="N291" s="428">
        <v>4</v>
      </c>
      <c r="O291" s="427"/>
      <c r="P291" s="427">
        <v>455000</v>
      </c>
      <c r="Q291" s="428">
        <v>2</v>
      </c>
      <c r="R291" s="429">
        <v>23469</v>
      </c>
      <c r="S291" s="428">
        <v>0</v>
      </c>
      <c r="T291" s="427">
        <v>0</v>
      </c>
      <c r="U291" s="427">
        <v>0</v>
      </c>
      <c r="V291" s="427">
        <v>23468.38</v>
      </c>
      <c r="W291" s="427">
        <f t="shared" si="46"/>
        <v>23468.38</v>
      </c>
      <c r="X291" s="427">
        <v>23468.38</v>
      </c>
      <c r="Y291" s="427">
        <f t="shared" ref="Y291:Y299" si="57">R291-X291</f>
        <v>0.61999999999898137</v>
      </c>
      <c r="Z291" s="287"/>
      <c r="AA291" s="285"/>
      <c r="AB291" s="264"/>
      <c r="AC291" s="264"/>
    </row>
    <row r="292" spans="1:29">
      <c r="A292" s="426" t="s">
        <v>794</v>
      </c>
      <c r="B292" s="426" t="s">
        <v>952</v>
      </c>
      <c r="C292" s="426" t="s">
        <v>953</v>
      </c>
      <c r="D292" s="426" t="s">
        <v>819</v>
      </c>
      <c r="E292" s="426" t="s">
        <v>820</v>
      </c>
      <c r="F292" s="427">
        <v>0</v>
      </c>
      <c r="G292" s="427"/>
      <c r="H292" s="427">
        <v>0</v>
      </c>
      <c r="I292" s="427"/>
      <c r="J292" s="427">
        <v>250</v>
      </c>
      <c r="K292" s="428"/>
      <c r="L292" s="428"/>
      <c r="M292" s="427">
        <v>300</v>
      </c>
      <c r="N292" s="428"/>
      <c r="O292" s="427"/>
      <c r="P292" s="427">
        <v>1320</v>
      </c>
      <c r="Q292" s="428"/>
      <c r="R292" s="429">
        <v>50</v>
      </c>
      <c r="S292" s="428"/>
      <c r="T292" s="427">
        <v>0</v>
      </c>
      <c r="U292" s="427">
        <v>0</v>
      </c>
      <c r="V292" s="429">
        <v>50</v>
      </c>
      <c r="W292" s="427">
        <f t="shared" si="46"/>
        <v>50</v>
      </c>
      <c r="X292" s="429">
        <v>50</v>
      </c>
      <c r="Y292" s="427">
        <f t="shared" si="57"/>
        <v>0</v>
      </c>
      <c r="Z292" s="287"/>
      <c r="AA292" s="285"/>
      <c r="AB292" s="264"/>
      <c r="AC292" s="264"/>
    </row>
    <row r="293" spans="1:29">
      <c r="A293" s="426" t="s">
        <v>794</v>
      </c>
      <c r="B293" s="426" t="s">
        <v>952</v>
      </c>
      <c r="C293" s="426" t="s">
        <v>953</v>
      </c>
      <c r="D293" s="426" t="s">
        <v>803</v>
      </c>
      <c r="E293" s="426" t="s">
        <v>804</v>
      </c>
      <c r="F293" s="427">
        <v>1592.02</v>
      </c>
      <c r="G293" s="427"/>
      <c r="H293" s="427">
        <v>1404.65</v>
      </c>
      <c r="I293" s="427"/>
      <c r="J293" s="427">
        <v>1587</v>
      </c>
      <c r="K293" s="428"/>
      <c r="L293" s="428"/>
      <c r="M293" s="427">
        <v>3139.78</v>
      </c>
      <c r="N293" s="428"/>
      <c r="O293" s="427"/>
      <c r="P293" s="427">
        <v>3552.5</v>
      </c>
      <c r="Q293" s="428"/>
      <c r="R293" s="429">
        <v>343</v>
      </c>
      <c r="S293" s="428"/>
      <c r="T293" s="427">
        <v>0</v>
      </c>
      <c r="U293" s="427">
        <v>0</v>
      </c>
      <c r="V293" s="429">
        <v>342.14</v>
      </c>
      <c r="W293" s="427">
        <f t="shared" si="46"/>
        <v>342.14</v>
      </c>
      <c r="X293" s="429">
        <v>342.14</v>
      </c>
      <c r="Y293" s="427">
        <f t="shared" si="57"/>
        <v>0.86000000000001364</v>
      </c>
      <c r="Z293" s="287"/>
      <c r="AA293" s="285"/>
      <c r="AB293" s="264"/>
      <c r="AC293" s="264"/>
    </row>
    <row r="294" spans="1:29">
      <c r="A294" s="426" t="s">
        <v>794</v>
      </c>
      <c r="B294" s="426" t="s">
        <v>952</v>
      </c>
      <c r="C294" s="426" t="s">
        <v>953</v>
      </c>
      <c r="D294" s="426" t="s">
        <v>805</v>
      </c>
      <c r="E294" s="426" t="s">
        <v>806</v>
      </c>
      <c r="F294" s="427">
        <v>0</v>
      </c>
      <c r="G294" s="427"/>
      <c r="H294" s="427">
        <v>0</v>
      </c>
      <c r="I294" s="427"/>
      <c r="J294" s="427">
        <v>0</v>
      </c>
      <c r="K294" s="428"/>
      <c r="L294" s="428"/>
      <c r="M294" s="427">
        <v>4786.3100000000004</v>
      </c>
      <c r="N294" s="428"/>
      <c r="O294" s="427"/>
      <c r="P294" s="427">
        <v>0</v>
      </c>
      <c r="Q294" s="428"/>
      <c r="R294" s="429">
        <v>254</v>
      </c>
      <c r="S294" s="428"/>
      <c r="T294" s="427">
        <v>0</v>
      </c>
      <c r="U294" s="427">
        <v>0</v>
      </c>
      <c r="V294" s="429">
        <v>253.74</v>
      </c>
      <c r="W294" s="427">
        <f t="shared" si="46"/>
        <v>253.74</v>
      </c>
      <c r="X294" s="429">
        <v>253.74</v>
      </c>
      <c r="Y294" s="427">
        <f t="shared" si="57"/>
        <v>0.25999999999999091</v>
      </c>
      <c r="Z294" s="287"/>
      <c r="AA294" s="285"/>
      <c r="AB294" s="264"/>
      <c r="AC294" s="264"/>
    </row>
    <row r="295" spans="1:29">
      <c r="A295" s="426" t="s">
        <v>794</v>
      </c>
      <c r="B295" s="426" t="s">
        <v>952</v>
      </c>
      <c r="C295" s="426" t="s">
        <v>953</v>
      </c>
      <c r="D295" s="426" t="s">
        <v>831</v>
      </c>
      <c r="E295" s="426" t="s">
        <v>832</v>
      </c>
      <c r="F295" s="427">
        <v>0</v>
      </c>
      <c r="G295" s="427"/>
      <c r="H295" s="427">
        <v>0</v>
      </c>
      <c r="I295" s="427"/>
      <c r="J295" s="427">
        <v>0</v>
      </c>
      <c r="K295" s="428"/>
      <c r="L295" s="428"/>
      <c r="M295" s="427">
        <v>2375</v>
      </c>
      <c r="N295" s="428"/>
      <c r="O295" s="427"/>
      <c r="P295" s="427">
        <v>0</v>
      </c>
      <c r="Q295" s="428"/>
      <c r="R295" s="427">
        <v>0</v>
      </c>
      <c r="S295" s="428"/>
      <c r="T295" s="427">
        <v>0</v>
      </c>
      <c r="U295" s="427">
        <v>0</v>
      </c>
      <c r="V295" s="427">
        <v>0</v>
      </c>
      <c r="W295" s="427">
        <f t="shared" si="46"/>
        <v>0</v>
      </c>
      <c r="X295" s="427">
        <v>0</v>
      </c>
      <c r="Y295" s="427">
        <f>R295-X295</f>
        <v>0</v>
      </c>
      <c r="Z295" s="287"/>
      <c r="AA295" s="285"/>
      <c r="AB295" s="264"/>
      <c r="AC295" s="264"/>
    </row>
    <row r="296" spans="1:29">
      <c r="A296" s="426" t="s">
        <v>794</v>
      </c>
      <c r="B296" s="426" t="s">
        <v>952</v>
      </c>
      <c r="C296" s="426" t="s">
        <v>953</v>
      </c>
      <c r="D296" s="426" t="s">
        <v>807</v>
      </c>
      <c r="E296" s="426" t="s">
        <v>808</v>
      </c>
      <c r="F296" s="427">
        <v>15918.63</v>
      </c>
      <c r="G296" s="427"/>
      <c r="H296" s="427">
        <v>17311.38</v>
      </c>
      <c r="I296" s="427"/>
      <c r="J296" s="427">
        <v>17004.02</v>
      </c>
      <c r="K296" s="428"/>
      <c r="L296" s="428"/>
      <c r="M296" s="427">
        <v>20188.91</v>
      </c>
      <c r="N296" s="428"/>
      <c r="O296" s="427"/>
      <c r="P296" s="427">
        <v>52019</v>
      </c>
      <c r="Q296" s="428"/>
      <c r="R296" s="429">
        <v>3041</v>
      </c>
      <c r="S296" s="428"/>
      <c r="T296" s="427">
        <v>0</v>
      </c>
      <c r="U296" s="427">
        <v>0</v>
      </c>
      <c r="V296" s="429">
        <v>3040.79</v>
      </c>
      <c r="W296" s="427">
        <f t="shared" si="46"/>
        <v>3040.79</v>
      </c>
      <c r="X296" s="429">
        <v>3040.79</v>
      </c>
      <c r="Y296" s="427">
        <f t="shared" si="57"/>
        <v>0.21000000000003638</v>
      </c>
      <c r="Z296" s="287"/>
      <c r="AA296" s="285"/>
      <c r="AB296" s="264"/>
      <c r="AC296" s="264"/>
    </row>
    <row r="297" spans="1:29">
      <c r="A297" s="426" t="s">
        <v>794</v>
      </c>
      <c r="B297" s="426" t="s">
        <v>952</v>
      </c>
      <c r="C297" s="426" t="s">
        <v>953</v>
      </c>
      <c r="D297" s="431" t="s">
        <v>809</v>
      </c>
      <c r="E297" s="426" t="s">
        <v>810</v>
      </c>
      <c r="F297" s="427">
        <v>85805.19</v>
      </c>
      <c r="G297" s="427"/>
      <c r="H297" s="427">
        <v>80809.070000000007</v>
      </c>
      <c r="I297" s="427"/>
      <c r="J297" s="427">
        <v>99880.38</v>
      </c>
      <c r="K297" s="428"/>
      <c r="L297" s="428"/>
      <c r="M297" s="427">
        <v>0</v>
      </c>
      <c r="N297" s="428"/>
      <c r="O297" s="427"/>
      <c r="P297" s="427">
        <v>143979</v>
      </c>
      <c r="Q297" s="428"/>
      <c r="R297" s="427">
        <v>0</v>
      </c>
      <c r="S297" s="428"/>
      <c r="T297" s="427">
        <v>0</v>
      </c>
      <c r="U297" s="427">
        <v>0</v>
      </c>
      <c r="V297" s="427">
        <v>0</v>
      </c>
      <c r="W297" s="427">
        <f t="shared" si="46"/>
        <v>0</v>
      </c>
      <c r="X297" s="427">
        <v>0</v>
      </c>
      <c r="Y297" s="427">
        <f>R297-X297</f>
        <v>0</v>
      </c>
      <c r="Z297" s="287"/>
      <c r="AA297" s="285"/>
      <c r="AB297" s="264"/>
      <c r="AC297" s="264"/>
    </row>
    <row r="298" spans="1:29">
      <c r="A298" s="426" t="s">
        <v>794</v>
      </c>
      <c r="B298" s="426" t="s">
        <v>952</v>
      </c>
      <c r="C298" s="426" t="s">
        <v>953</v>
      </c>
      <c r="D298" s="426" t="s">
        <v>841</v>
      </c>
      <c r="E298" s="426" t="s">
        <v>842</v>
      </c>
      <c r="F298" s="427">
        <v>0</v>
      </c>
      <c r="G298" s="427"/>
      <c r="H298" s="427">
        <v>0</v>
      </c>
      <c r="I298" s="427"/>
      <c r="J298" s="427">
        <v>0</v>
      </c>
      <c r="K298" s="428"/>
      <c r="L298" s="428"/>
      <c r="M298" s="427">
        <v>9375.59</v>
      </c>
      <c r="N298" s="428"/>
      <c r="O298" s="427"/>
      <c r="P298" s="427">
        <v>0</v>
      </c>
      <c r="Q298" s="428"/>
      <c r="R298" s="427">
        <v>0</v>
      </c>
      <c r="S298" s="428"/>
      <c r="T298" s="427">
        <v>0</v>
      </c>
      <c r="U298" s="427">
        <v>0</v>
      </c>
      <c r="V298" s="427">
        <v>0</v>
      </c>
      <c r="W298" s="427">
        <f t="shared" si="46"/>
        <v>0</v>
      </c>
      <c r="X298" s="427">
        <v>0</v>
      </c>
      <c r="Y298" s="427">
        <f t="shared" si="57"/>
        <v>0</v>
      </c>
      <c r="Z298" s="287"/>
      <c r="AA298" s="285"/>
      <c r="AB298" s="264"/>
      <c r="AC298" s="264"/>
    </row>
    <row r="299" spans="1:29">
      <c r="A299" s="426" t="s">
        <v>794</v>
      </c>
      <c r="B299" s="426" t="s">
        <v>952</v>
      </c>
      <c r="C299" s="426" t="s">
        <v>953</v>
      </c>
      <c r="D299" s="426" t="s">
        <v>936</v>
      </c>
      <c r="E299" s="426" t="s">
        <v>937</v>
      </c>
      <c r="F299" s="427">
        <v>230400</v>
      </c>
      <c r="G299" s="427"/>
      <c r="H299" s="427">
        <v>235200</v>
      </c>
      <c r="I299" s="427"/>
      <c r="J299" s="427">
        <v>154000</v>
      </c>
      <c r="K299" s="428"/>
      <c r="L299" s="428"/>
      <c r="M299" s="427">
        <v>0</v>
      </c>
      <c r="N299" s="428"/>
      <c r="O299" s="427"/>
      <c r="P299" s="427">
        <v>200000</v>
      </c>
      <c r="Q299" s="428"/>
      <c r="R299" s="427">
        <v>0</v>
      </c>
      <c r="S299" s="428"/>
      <c r="T299" s="427">
        <v>0</v>
      </c>
      <c r="U299" s="427">
        <v>0</v>
      </c>
      <c r="V299" s="427">
        <v>0</v>
      </c>
      <c r="W299" s="427">
        <f t="shared" si="46"/>
        <v>0</v>
      </c>
      <c r="X299" s="427">
        <v>0</v>
      </c>
      <c r="Y299" s="427">
        <f t="shared" si="57"/>
        <v>0</v>
      </c>
      <c r="Z299" s="287"/>
      <c r="AA299" s="285"/>
      <c r="AB299" s="264"/>
      <c r="AC299" s="264"/>
    </row>
    <row r="300" spans="1:29">
      <c r="A300" s="426"/>
      <c r="B300" s="426"/>
      <c r="C300" s="426"/>
      <c r="D300" s="426"/>
      <c r="E300" s="426"/>
      <c r="F300" s="427">
        <f>SUM(F291:F299)</f>
        <v>446359.84</v>
      </c>
      <c r="G300" s="427"/>
      <c r="H300" s="427">
        <f>SUM(H291:H299)</f>
        <v>435209.12</v>
      </c>
      <c r="I300" s="427"/>
      <c r="J300" s="427">
        <f>SUM(J291:J299)</f>
        <v>381609.52</v>
      </c>
      <c r="K300" s="428">
        <f>SUM(K291:K299)</f>
        <v>1</v>
      </c>
      <c r="L300" s="428"/>
      <c r="M300" s="427">
        <f>SUM(M291:M299)</f>
        <v>257012.36</v>
      </c>
      <c r="N300" s="428">
        <f>SUM(N291:N299)</f>
        <v>4</v>
      </c>
      <c r="O300" s="427"/>
      <c r="P300" s="427">
        <f>SUM(P291:P299)</f>
        <v>855870.5</v>
      </c>
      <c r="Q300" s="428">
        <f>SUM(Q291:Q299)</f>
        <v>2</v>
      </c>
      <c r="R300" s="427">
        <f>SUM(R291:R299)</f>
        <v>27157</v>
      </c>
      <c r="S300" s="428">
        <f>SUM(S291:S299)</f>
        <v>0</v>
      </c>
      <c r="T300" s="427">
        <f t="shared" ref="T300:Y300" si="58">SUM(T291:T299)</f>
        <v>0</v>
      </c>
      <c r="U300" s="427">
        <f t="shared" si="58"/>
        <v>0</v>
      </c>
      <c r="V300" s="427">
        <f t="shared" si="58"/>
        <v>27155.050000000003</v>
      </c>
      <c r="W300" s="427">
        <f t="shared" si="58"/>
        <v>27155.050000000003</v>
      </c>
      <c r="X300" s="427">
        <f>SUM(X291:X299)</f>
        <v>27155.050000000003</v>
      </c>
      <c r="Y300" s="427">
        <f t="shared" si="58"/>
        <v>1.9499999999990223</v>
      </c>
      <c r="Z300" s="287"/>
      <c r="AA300" s="285"/>
      <c r="AB300" s="264"/>
      <c r="AC300" s="264"/>
    </row>
    <row r="301" spans="1:29">
      <c r="A301" s="426"/>
      <c r="B301" s="426"/>
      <c r="C301" s="426"/>
      <c r="D301" s="426"/>
      <c r="E301" s="426"/>
      <c r="F301" s="427"/>
      <c r="G301" s="427"/>
      <c r="H301" s="427"/>
      <c r="I301" s="427"/>
      <c r="J301" s="427"/>
      <c r="K301" s="428"/>
      <c r="L301" s="428"/>
      <c r="M301" s="427"/>
      <c r="N301" s="428"/>
      <c r="O301" s="427"/>
      <c r="P301" s="427"/>
      <c r="Q301" s="428"/>
      <c r="R301" s="427"/>
      <c r="S301" s="428"/>
      <c r="T301" s="427"/>
      <c r="U301" s="427"/>
      <c r="V301" s="427"/>
      <c r="W301" s="427"/>
      <c r="X301" s="427"/>
      <c r="Y301" s="427"/>
      <c r="Z301" s="287"/>
      <c r="AA301" s="285"/>
      <c r="AB301" s="264"/>
      <c r="AC301" s="264"/>
    </row>
    <row r="302" spans="1:29">
      <c r="A302" s="426" t="s">
        <v>794</v>
      </c>
      <c r="B302" s="426" t="s">
        <v>954</v>
      </c>
      <c r="C302" s="426" t="s">
        <v>955</v>
      </c>
      <c r="D302" s="426" t="s">
        <v>797</v>
      </c>
      <c r="E302" s="426" t="s">
        <v>798</v>
      </c>
      <c r="F302" s="427">
        <v>0</v>
      </c>
      <c r="G302" s="427"/>
      <c r="H302" s="427">
        <v>1053325</v>
      </c>
      <c r="I302" s="427"/>
      <c r="J302" s="427">
        <v>977240</v>
      </c>
      <c r="K302" s="428"/>
      <c r="L302" s="428"/>
      <c r="M302" s="427">
        <v>0</v>
      </c>
      <c r="N302" s="428"/>
      <c r="O302" s="427"/>
      <c r="P302" s="427">
        <v>982249.5</v>
      </c>
      <c r="Q302" s="433">
        <v>12.5</v>
      </c>
      <c r="R302" s="427">
        <v>0</v>
      </c>
      <c r="S302" s="428"/>
      <c r="T302" s="427">
        <v>0</v>
      </c>
      <c r="U302" s="427">
        <v>0</v>
      </c>
      <c r="V302" s="427">
        <v>0</v>
      </c>
      <c r="W302" s="427">
        <f t="shared" si="46"/>
        <v>0</v>
      </c>
      <c r="X302" s="427">
        <v>0</v>
      </c>
      <c r="Y302" s="427">
        <f>R302-X302</f>
        <v>0</v>
      </c>
      <c r="Z302" s="287"/>
      <c r="AA302" s="285"/>
      <c r="AB302" s="264"/>
      <c r="AC302" s="264"/>
    </row>
    <row r="303" spans="1:29">
      <c r="A303" s="426" t="s">
        <v>794</v>
      </c>
      <c r="B303" s="426" t="s">
        <v>954</v>
      </c>
      <c r="C303" s="426" t="s">
        <v>955</v>
      </c>
      <c r="D303" s="426" t="s">
        <v>803</v>
      </c>
      <c r="E303" s="426" t="s">
        <v>804</v>
      </c>
      <c r="F303" s="427">
        <v>0</v>
      </c>
      <c r="G303" s="427"/>
      <c r="H303" s="427">
        <v>5980</v>
      </c>
      <c r="I303" s="427"/>
      <c r="J303" s="427">
        <v>10083.82</v>
      </c>
      <c r="K303" s="428"/>
      <c r="L303" s="428"/>
      <c r="M303" s="427">
        <v>0</v>
      </c>
      <c r="N303" s="428"/>
      <c r="O303" s="427"/>
      <c r="P303" s="427">
        <v>14242.62</v>
      </c>
      <c r="Q303" s="433"/>
      <c r="R303" s="427">
        <v>0</v>
      </c>
      <c r="S303" s="428"/>
      <c r="T303" s="427">
        <v>0</v>
      </c>
      <c r="U303" s="427">
        <v>0</v>
      </c>
      <c r="V303" s="427">
        <v>0</v>
      </c>
      <c r="W303" s="427">
        <f t="shared" si="46"/>
        <v>0</v>
      </c>
      <c r="X303" s="427">
        <v>0</v>
      </c>
      <c r="Y303" s="427">
        <f>R303-X303</f>
        <v>0</v>
      </c>
      <c r="Z303" s="287"/>
      <c r="AA303" s="285"/>
      <c r="AB303" s="264"/>
      <c r="AC303" s="264"/>
    </row>
    <row r="304" spans="1:29">
      <c r="A304" s="426" t="s">
        <v>794</v>
      </c>
      <c r="B304" s="426" t="s">
        <v>954</v>
      </c>
      <c r="C304" s="426" t="s">
        <v>955</v>
      </c>
      <c r="D304" s="426" t="s">
        <v>807</v>
      </c>
      <c r="E304" s="426" t="s">
        <v>808</v>
      </c>
      <c r="F304" s="427">
        <v>0</v>
      </c>
      <c r="G304" s="427"/>
      <c r="H304" s="427">
        <v>106713.60000000001</v>
      </c>
      <c r="I304" s="427"/>
      <c r="J304" s="427">
        <v>159098.73000000001</v>
      </c>
      <c r="K304" s="428"/>
      <c r="L304" s="428"/>
      <c r="M304" s="427">
        <v>0</v>
      </c>
      <c r="N304" s="428"/>
      <c r="O304" s="427"/>
      <c r="P304" s="427">
        <v>261383.5</v>
      </c>
      <c r="Q304" s="433"/>
      <c r="R304" s="427">
        <v>0</v>
      </c>
      <c r="S304" s="428"/>
      <c r="T304" s="427">
        <v>0</v>
      </c>
      <c r="U304" s="427">
        <v>0</v>
      </c>
      <c r="V304" s="427">
        <v>0</v>
      </c>
      <c r="W304" s="427">
        <f t="shared" si="46"/>
        <v>0</v>
      </c>
      <c r="X304" s="427">
        <v>0</v>
      </c>
      <c r="Y304" s="427">
        <f>R304-X304</f>
        <v>0</v>
      </c>
      <c r="Z304" s="287"/>
      <c r="AA304" s="285"/>
      <c r="AB304" s="264"/>
      <c r="AC304" s="264"/>
    </row>
    <row r="305" spans="1:29">
      <c r="A305" s="426"/>
      <c r="B305" s="426"/>
      <c r="C305" s="426"/>
      <c r="D305" s="426"/>
      <c r="E305" s="426"/>
      <c r="F305" s="427">
        <f>SUM(F302:F304)</f>
        <v>0</v>
      </c>
      <c r="G305" s="427"/>
      <c r="H305" s="427">
        <f>SUM(H302:H304)</f>
        <v>1166018.6000000001</v>
      </c>
      <c r="I305" s="427"/>
      <c r="J305" s="427">
        <f>SUM(J302:J304)</f>
        <v>1146422.55</v>
      </c>
      <c r="K305" s="428"/>
      <c r="L305" s="428"/>
      <c r="M305" s="427">
        <f>SUM(M302:M304)</f>
        <v>0</v>
      </c>
      <c r="N305" s="428"/>
      <c r="O305" s="427"/>
      <c r="P305" s="427">
        <f>SUM(P302:P304)</f>
        <v>1257875.6200000001</v>
      </c>
      <c r="Q305" s="433">
        <f>SUM(Q302:Q304)</f>
        <v>12.5</v>
      </c>
      <c r="R305" s="427">
        <f>SUM(R302:R304)</f>
        <v>0</v>
      </c>
      <c r="S305" s="428"/>
      <c r="T305" s="427">
        <f t="shared" ref="T305:Y305" si="59">SUM(T302:T304)</f>
        <v>0</v>
      </c>
      <c r="U305" s="427">
        <f t="shared" si="59"/>
        <v>0</v>
      </c>
      <c r="V305" s="427">
        <f t="shared" si="59"/>
        <v>0</v>
      </c>
      <c r="W305" s="427">
        <f t="shared" si="59"/>
        <v>0</v>
      </c>
      <c r="X305" s="427">
        <f t="shared" si="59"/>
        <v>0</v>
      </c>
      <c r="Y305" s="427">
        <f t="shared" si="59"/>
        <v>0</v>
      </c>
      <c r="Z305" s="287"/>
      <c r="AA305" s="285"/>
      <c r="AB305" s="264"/>
      <c r="AC305" s="264"/>
    </row>
    <row r="306" spans="1:29">
      <c r="A306" s="426"/>
      <c r="B306" s="426"/>
      <c r="C306" s="426"/>
      <c r="D306" s="426"/>
      <c r="E306" s="426"/>
      <c r="F306" s="427"/>
      <c r="G306" s="427"/>
      <c r="H306" s="427"/>
      <c r="I306" s="427"/>
      <c r="J306" s="427"/>
      <c r="K306" s="428"/>
      <c r="L306" s="428"/>
      <c r="M306" s="427"/>
      <c r="N306" s="428"/>
      <c r="O306" s="427"/>
      <c r="P306" s="427"/>
      <c r="Q306" s="428"/>
      <c r="R306" s="427"/>
      <c r="S306" s="428"/>
      <c r="T306" s="427"/>
      <c r="U306" s="427"/>
      <c r="V306" s="427"/>
      <c r="W306" s="427"/>
      <c r="X306" s="427"/>
      <c r="Y306" s="427"/>
      <c r="Z306" s="287"/>
      <c r="AA306" s="285"/>
      <c r="AB306" s="264"/>
      <c r="AC306" s="264"/>
    </row>
    <row r="307" spans="1:29">
      <c r="A307" s="426" t="s">
        <v>794</v>
      </c>
      <c r="B307" s="426" t="s">
        <v>956</v>
      </c>
      <c r="C307" s="426" t="s">
        <v>957</v>
      </c>
      <c r="D307" s="426" t="s">
        <v>797</v>
      </c>
      <c r="E307" s="426" t="s">
        <v>798</v>
      </c>
      <c r="F307" s="427">
        <v>1159928.48</v>
      </c>
      <c r="G307" s="427"/>
      <c r="H307" s="427">
        <v>1104551.8400000001</v>
      </c>
      <c r="I307" s="427"/>
      <c r="J307" s="427">
        <v>1099272.22</v>
      </c>
      <c r="K307" s="428">
        <v>14</v>
      </c>
      <c r="L307" s="428"/>
      <c r="M307" s="427">
        <v>1076806.8899999999</v>
      </c>
      <c r="N307" s="428">
        <v>14</v>
      </c>
      <c r="O307" s="427"/>
      <c r="P307" s="427">
        <v>1033607</v>
      </c>
      <c r="Q307" s="428">
        <v>14</v>
      </c>
      <c r="R307" s="429">
        <v>1102887</v>
      </c>
      <c r="S307" s="428">
        <v>14</v>
      </c>
      <c r="T307" s="427">
        <v>0</v>
      </c>
      <c r="U307" s="427">
        <v>0</v>
      </c>
      <c r="V307" s="429">
        <v>218279.15</v>
      </c>
      <c r="W307" s="427">
        <f t="shared" ref="W307:W380" si="60">T307+U307+V307</f>
        <v>218279.15</v>
      </c>
      <c r="X307" s="427">
        <v>1102887</v>
      </c>
      <c r="Y307" s="427">
        <f t="shared" ref="Y307:Y338" si="61">R307-X307</f>
        <v>0</v>
      </c>
      <c r="Z307" s="287"/>
      <c r="AA307" s="285"/>
      <c r="AB307" s="264"/>
      <c r="AC307" s="264"/>
    </row>
    <row r="308" spans="1:29">
      <c r="A308" s="426" t="s">
        <v>794</v>
      </c>
      <c r="B308" s="426" t="s">
        <v>956</v>
      </c>
      <c r="C308" s="426" t="s">
        <v>957</v>
      </c>
      <c r="D308" s="426" t="s">
        <v>801</v>
      </c>
      <c r="E308" s="426" t="s">
        <v>802</v>
      </c>
      <c r="F308" s="427">
        <v>0</v>
      </c>
      <c r="G308" s="427"/>
      <c r="H308" s="427">
        <v>0</v>
      </c>
      <c r="I308" s="427"/>
      <c r="J308" s="427">
        <v>21450</v>
      </c>
      <c r="K308" s="428"/>
      <c r="L308" s="428"/>
      <c r="M308" s="427">
        <v>0</v>
      </c>
      <c r="N308" s="428"/>
      <c r="O308" s="427"/>
      <c r="P308" s="427">
        <v>52637</v>
      </c>
      <c r="Q308" s="428"/>
      <c r="R308" s="427">
        <v>0</v>
      </c>
      <c r="S308" s="428"/>
      <c r="T308" s="427">
        <v>0</v>
      </c>
      <c r="U308" s="427">
        <v>0</v>
      </c>
      <c r="V308" s="427">
        <v>0</v>
      </c>
      <c r="W308" s="427">
        <f t="shared" si="60"/>
        <v>0</v>
      </c>
      <c r="X308" s="427">
        <v>0</v>
      </c>
      <c r="Y308" s="427">
        <f t="shared" si="61"/>
        <v>0</v>
      </c>
      <c r="Z308" s="287"/>
      <c r="AA308" s="285"/>
      <c r="AB308" s="264"/>
      <c r="AC308" s="264"/>
    </row>
    <row r="309" spans="1:29">
      <c r="A309" s="426" t="s">
        <v>794</v>
      </c>
      <c r="B309" s="426" t="s">
        <v>956</v>
      </c>
      <c r="C309" s="426" t="s">
        <v>957</v>
      </c>
      <c r="D309" s="426" t="s">
        <v>815</v>
      </c>
      <c r="E309" s="426" t="s">
        <v>816</v>
      </c>
      <c r="F309" s="427">
        <v>0</v>
      </c>
      <c r="G309" s="427"/>
      <c r="H309" s="427">
        <v>0</v>
      </c>
      <c r="I309" s="427"/>
      <c r="J309" s="427">
        <v>74380.5</v>
      </c>
      <c r="K309" s="428"/>
      <c r="L309" s="428"/>
      <c r="M309" s="427">
        <v>0</v>
      </c>
      <c r="N309" s="428"/>
      <c r="O309" s="427"/>
      <c r="P309" s="427">
        <v>0</v>
      </c>
      <c r="Q309" s="428"/>
      <c r="R309" s="427">
        <v>0</v>
      </c>
      <c r="S309" s="428"/>
      <c r="T309" s="427">
        <v>0</v>
      </c>
      <c r="U309" s="427">
        <v>0</v>
      </c>
      <c r="V309" s="427">
        <v>0</v>
      </c>
      <c r="W309" s="427">
        <f t="shared" si="60"/>
        <v>0</v>
      </c>
      <c r="X309" s="427">
        <v>0</v>
      </c>
      <c r="Y309" s="427">
        <f t="shared" si="61"/>
        <v>0</v>
      </c>
      <c r="Z309" s="287"/>
      <c r="AA309" s="285"/>
      <c r="AB309" s="264"/>
      <c r="AC309" s="264"/>
    </row>
    <row r="310" spans="1:29">
      <c r="A310" s="426" t="s">
        <v>794</v>
      </c>
      <c r="B310" s="426" t="s">
        <v>956</v>
      </c>
      <c r="C310" s="426" t="s">
        <v>957</v>
      </c>
      <c r="D310" s="426" t="s">
        <v>829</v>
      </c>
      <c r="E310" s="426" t="s">
        <v>830</v>
      </c>
      <c r="F310" s="427">
        <v>1093.5899999999999</v>
      </c>
      <c r="G310" s="427"/>
      <c r="H310" s="427">
        <v>750</v>
      </c>
      <c r="I310" s="427"/>
      <c r="J310" s="427">
        <v>22846.12</v>
      </c>
      <c r="K310" s="428"/>
      <c r="L310" s="428"/>
      <c r="M310" s="427">
        <v>30636.75</v>
      </c>
      <c r="N310" s="428"/>
      <c r="O310" s="427"/>
      <c r="P310" s="427">
        <v>10200</v>
      </c>
      <c r="Q310" s="428"/>
      <c r="R310" s="427">
        <v>22848</v>
      </c>
      <c r="S310" s="428"/>
      <c r="T310" s="427">
        <v>0</v>
      </c>
      <c r="U310" s="427">
        <v>0</v>
      </c>
      <c r="V310" s="429">
        <v>4340.63</v>
      </c>
      <c r="W310" s="427">
        <f t="shared" si="60"/>
        <v>4340.63</v>
      </c>
      <c r="X310" s="427">
        <v>22848</v>
      </c>
      <c r="Y310" s="427">
        <f t="shared" si="61"/>
        <v>0</v>
      </c>
      <c r="Z310" s="287"/>
      <c r="AA310" s="285"/>
      <c r="AB310" s="264"/>
      <c r="AC310" s="264"/>
    </row>
    <row r="311" spans="1:29">
      <c r="A311" s="426" t="s">
        <v>794</v>
      </c>
      <c r="B311" s="426" t="s">
        <v>956</v>
      </c>
      <c r="C311" s="426" t="s">
        <v>957</v>
      </c>
      <c r="D311" s="426" t="s">
        <v>819</v>
      </c>
      <c r="E311" s="426" t="s">
        <v>820</v>
      </c>
      <c r="F311" s="427">
        <v>1540</v>
      </c>
      <c r="G311" s="427"/>
      <c r="H311" s="427">
        <v>1540</v>
      </c>
      <c r="I311" s="427"/>
      <c r="J311" s="427">
        <v>1320</v>
      </c>
      <c r="K311" s="428"/>
      <c r="L311" s="428"/>
      <c r="M311" s="427">
        <v>0</v>
      </c>
      <c r="N311" s="428"/>
      <c r="O311" s="427"/>
      <c r="P311" s="427">
        <v>1320</v>
      </c>
      <c r="Q311" s="428"/>
      <c r="R311" s="427">
        <v>1320</v>
      </c>
      <c r="S311" s="428"/>
      <c r="T311" s="427">
        <v>0</v>
      </c>
      <c r="U311" s="427">
        <v>0</v>
      </c>
      <c r="V311" s="429">
        <v>0</v>
      </c>
      <c r="W311" s="427">
        <f t="shared" si="60"/>
        <v>0</v>
      </c>
      <c r="X311" s="427">
        <v>1320</v>
      </c>
      <c r="Y311" s="427">
        <f t="shared" si="61"/>
        <v>0</v>
      </c>
      <c r="Z311" s="287"/>
      <c r="AA311" s="285"/>
      <c r="AB311" s="264"/>
      <c r="AC311" s="264"/>
    </row>
    <row r="312" spans="1:29">
      <c r="A312" s="426" t="s">
        <v>794</v>
      </c>
      <c r="B312" s="426" t="s">
        <v>956</v>
      </c>
      <c r="C312" s="426" t="s">
        <v>957</v>
      </c>
      <c r="D312" s="426" t="s">
        <v>803</v>
      </c>
      <c r="E312" s="426" t="s">
        <v>804</v>
      </c>
      <c r="F312" s="427">
        <v>12137.58</v>
      </c>
      <c r="G312" s="427"/>
      <c r="H312" s="427">
        <v>9009.41</v>
      </c>
      <c r="I312" s="427"/>
      <c r="J312" s="427">
        <v>9580.16</v>
      </c>
      <c r="K312" s="428"/>
      <c r="L312" s="428"/>
      <c r="M312" s="427">
        <v>10703.84</v>
      </c>
      <c r="N312" s="427"/>
      <c r="O312" s="427"/>
      <c r="P312" s="427">
        <v>9109</v>
      </c>
      <c r="Q312" s="428"/>
      <c r="R312" s="427">
        <v>9665</v>
      </c>
      <c r="S312" s="427"/>
      <c r="T312" s="427">
        <v>0</v>
      </c>
      <c r="U312" s="427">
        <v>0</v>
      </c>
      <c r="V312" s="429">
        <v>2132.87</v>
      </c>
      <c r="W312" s="427">
        <f t="shared" si="60"/>
        <v>2132.87</v>
      </c>
      <c r="X312" s="427">
        <v>9665</v>
      </c>
      <c r="Y312" s="427">
        <f t="shared" si="61"/>
        <v>0</v>
      </c>
      <c r="Z312" s="287"/>
      <c r="AA312" s="285"/>
      <c r="AB312" s="264"/>
      <c r="AC312" s="264"/>
    </row>
    <row r="313" spans="1:29">
      <c r="A313" s="426" t="s">
        <v>794</v>
      </c>
      <c r="B313" s="426" t="s">
        <v>956</v>
      </c>
      <c r="C313" s="426" t="s">
        <v>957</v>
      </c>
      <c r="D313" s="426" t="s">
        <v>805</v>
      </c>
      <c r="E313" s="426" t="s">
        <v>806</v>
      </c>
      <c r="F313" s="427">
        <v>0</v>
      </c>
      <c r="G313" s="427"/>
      <c r="H313" s="427">
        <v>0</v>
      </c>
      <c r="I313" s="427"/>
      <c r="J313" s="427">
        <v>0</v>
      </c>
      <c r="K313" s="428"/>
      <c r="L313" s="428"/>
      <c r="M313" s="427">
        <v>406.41</v>
      </c>
      <c r="N313" s="427"/>
      <c r="O313" s="427"/>
      <c r="P313" s="427">
        <v>0</v>
      </c>
      <c r="Q313" s="428"/>
      <c r="R313" s="427">
        <v>0</v>
      </c>
      <c r="S313" s="427"/>
      <c r="T313" s="427">
        <v>0</v>
      </c>
      <c r="U313" s="427">
        <v>0</v>
      </c>
      <c r="V313" s="427">
        <v>0</v>
      </c>
      <c r="W313" s="427">
        <f t="shared" si="60"/>
        <v>0</v>
      </c>
      <c r="X313" s="427">
        <v>0</v>
      </c>
      <c r="Y313" s="427">
        <f t="shared" si="61"/>
        <v>0</v>
      </c>
      <c r="Z313" s="287"/>
      <c r="AA313" s="285"/>
      <c r="AB313" s="264"/>
      <c r="AC313" s="264"/>
    </row>
    <row r="314" spans="1:29">
      <c r="A314" s="426" t="s">
        <v>794</v>
      </c>
      <c r="B314" s="426" t="s">
        <v>956</v>
      </c>
      <c r="C314" s="426" t="s">
        <v>957</v>
      </c>
      <c r="D314" s="426" t="s">
        <v>807</v>
      </c>
      <c r="E314" s="426" t="s">
        <v>808</v>
      </c>
      <c r="F314" s="427">
        <v>165343.18</v>
      </c>
      <c r="G314" s="427"/>
      <c r="H314" s="427">
        <v>155395.6</v>
      </c>
      <c r="I314" s="427"/>
      <c r="J314" s="427">
        <v>145086.9</v>
      </c>
      <c r="K314" s="428"/>
      <c r="L314" s="428"/>
      <c r="M314" s="427">
        <v>172310.35</v>
      </c>
      <c r="N314" s="427"/>
      <c r="O314" s="427"/>
      <c r="P314" s="427">
        <v>199767</v>
      </c>
      <c r="Q314" s="428"/>
      <c r="R314" s="429">
        <v>16958</v>
      </c>
      <c r="S314" s="427"/>
      <c r="T314" s="427">
        <v>0</v>
      </c>
      <c r="U314" s="427">
        <v>0</v>
      </c>
      <c r="V314" s="429">
        <v>7532.56</v>
      </c>
      <c r="W314" s="427">
        <f t="shared" si="60"/>
        <v>7532.56</v>
      </c>
      <c r="X314" s="429">
        <v>16958</v>
      </c>
      <c r="Y314" s="427">
        <f t="shared" si="61"/>
        <v>0</v>
      </c>
      <c r="Z314" s="287"/>
      <c r="AA314" s="285"/>
      <c r="AB314" s="264"/>
      <c r="AC314" s="264"/>
    </row>
    <row r="315" spans="1:29">
      <c r="A315" s="426" t="s">
        <v>794</v>
      </c>
      <c r="B315" s="426" t="s">
        <v>956</v>
      </c>
      <c r="C315" s="426" t="s">
        <v>957</v>
      </c>
      <c r="D315" s="431" t="s">
        <v>809</v>
      </c>
      <c r="E315" s="426" t="s">
        <v>810</v>
      </c>
      <c r="F315" s="427">
        <v>85805.19</v>
      </c>
      <c r="G315" s="427"/>
      <c r="H315" s="427">
        <v>80809.070000000007</v>
      </c>
      <c r="I315" s="427"/>
      <c r="J315" s="427">
        <v>99880.38</v>
      </c>
      <c r="K315" s="428"/>
      <c r="L315" s="428"/>
      <c r="M315" s="427">
        <v>0</v>
      </c>
      <c r="N315" s="428"/>
      <c r="O315" s="427"/>
      <c r="P315" s="427">
        <v>143979</v>
      </c>
      <c r="Q315" s="428"/>
      <c r="R315" s="429">
        <v>142400</v>
      </c>
      <c r="S315" s="428"/>
      <c r="T315" s="427">
        <v>0</v>
      </c>
      <c r="U315" s="427">
        <v>0</v>
      </c>
      <c r="V315" s="429">
        <v>34059.56</v>
      </c>
      <c r="W315" s="427">
        <f t="shared" si="60"/>
        <v>34059.56</v>
      </c>
      <c r="X315" s="429">
        <v>142400</v>
      </c>
      <c r="Y315" s="427">
        <f>R315-X315</f>
        <v>0</v>
      </c>
      <c r="Z315" s="287"/>
      <c r="AA315" s="285"/>
      <c r="AB315" s="264"/>
      <c r="AC315" s="264"/>
    </row>
    <row r="316" spans="1:29">
      <c r="A316" s="426" t="s">
        <v>794</v>
      </c>
      <c r="B316" s="426" t="s">
        <v>956</v>
      </c>
      <c r="C316" s="426" t="s">
        <v>957</v>
      </c>
      <c r="D316" s="426" t="s">
        <v>958</v>
      </c>
      <c r="E316" s="426" t="s">
        <v>959</v>
      </c>
      <c r="F316" s="427">
        <v>8000</v>
      </c>
      <c r="G316" s="427"/>
      <c r="H316" s="427">
        <v>8000</v>
      </c>
      <c r="I316" s="427"/>
      <c r="J316" s="427">
        <v>8000</v>
      </c>
      <c r="K316" s="428"/>
      <c r="L316" s="428"/>
      <c r="M316" s="427">
        <v>8000</v>
      </c>
      <c r="N316" s="427"/>
      <c r="O316" s="427"/>
      <c r="P316" s="427">
        <v>8000</v>
      </c>
      <c r="Q316" s="428"/>
      <c r="R316" s="427">
        <v>8000</v>
      </c>
      <c r="S316" s="427"/>
      <c r="T316" s="427">
        <v>0</v>
      </c>
      <c r="U316" s="427">
        <v>0</v>
      </c>
      <c r="V316" s="427">
        <v>0</v>
      </c>
      <c r="W316" s="427">
        <f t="shared" si="60"/>
        <v>0</v>
      </c>
      <c r="X316" s="427">
        <v>8000</v>
      </c>
      <c r="Y316" s="427">
        <f t="shared" si="61"/>
        <v>0</v>
      </c>
      <c r="Z316" s="287"/>
      <c r="AA316" s="285"/>
      <c r="AB316" s="264"/>
      <c r="AC316" s="264"/>
    </row>
    <row r="317" spans="1:29">
      <c r="A317" s="426" t="s">
        <v>794</v>
      </c>
      <c r="B317" s="426" t="s">
        <v>956</v>
      </c>
      <c r="C317" s="426" t="s">
        <v>957</v>
      </c>
      <c r="D317" s="426" t="s">
        <v>960</v>
      </c>
      <c r="E317" s="426" t="s">
        <v>961</v>
      </c>
      <c r="F317" s="427">
        <v>33760.5</v>
      </c>
      <c r="G317" s="427"/>
      <c r="H317" s="427">
        <v>31416</v>
      </c>
      <c r="I317" s="427"/>
      <c r="J317" s="427">
        <v>29743</v>
      </c>
      <c r="K317" s="428"/>
      <c r="L317" s="428"/>
      <c r="M317" s="427">
        <v>40336</v>
      </c>
      <c r="N317" s="427"/>
      <c r="O317" s="427"/>
      <c r="P317" s="427">
        <v>36911</v>
      </c>
      <c r="Q317" s="428"/>
      <c r="R317" s="427">
        <v>40336</v>
      </c>
      <c r="S317" s="427"/>
      <c r="T317" s="427">
        <v>0</v>
      </c>
      <c r="U317" s="429">
        <v>38939</v>
      </c>
      <c r="V317" s="427">
        <v>0</v>
      </c>
      <c r="W317" s="427">
        <f t="shared" si="60"/>
        <v>38939</v>
      </c>
      <c r="X317" s="427">
        <v>40336</v>
      </c>
      <c r="Y317" s="427">
        <f t="shared" si="61"/>
        <v>0</v>
      </c>
      <c r="Z317" s="287"/>
      <c r="AA317" s="285"/>
      <c r="AB317" s="264"/>
      <c r="AC317" s="264"/>
    </row>
    <row r="318" spans="1:29">
      <c r="A318" s="426" t="s">
        <v>794</v>
      </c>
      <c r="B318" s="426" t="s">
        <v>956</v>
      </c>
      <c r="C318" s="426" t="s">
        <v>957</v>
      </c>
      <c r="D318" s="426" t="s">
        <v>890</v>
      </c>
      <c r="E318" s="426" t="s">
        <v>891</v>
      </c>
      <c r="F318" s="427">
        <v>3497</v>
      </c>
      <c r="G318" s="427"/>
      <c r="H318" s="427">
        <v>3285</v>
      </c>
      <c r="I318" s="427"/>
      <c r="J318" s="427">
        <v>3120</v>
      </c>
      <c r="K318" s="428"/>
      <c r="L318" s="428"/>
      <c r="M318" s="427">
        <v>0</v>
      </c>
      <c r="N318" s="427"/>
      <c r="O318" s="427"/>
      <c r="P318" s="427">
        <v>30000</v>
      </c>
      <c r="Q318" s="428"/>
      <c r="R318" s="427">
        <v>33500</v>
      </c>
      <c r="S318" s="427"/>
      <c r="T318" s="429">
        <v>0</v>
      </c>
      <c r="U318" s="429">
        <v>250</v>
      </c>
      <c r="V318" s="429">
        <v>5170</v>
      </c>
      <c r="W318" s="427">
        <f t="shared" si="60"/>
        <v>5420</v>
      </c>
      <c r="X318" s="427">
        <v>33500</v>
      </c>
      <c r="Y318" s="427">
        <f t="shared" si="61"/>
        <v>0</v>
      </c>
      <c r="Z318" s="287"/>
      <c r="AA318" s="285"/>
      <c r="AB318" s="264"/>
      <c r="AC318" s="264"/>
    </row>
    <row r="319" spans="1:29">
      <c r="A319" s="426" t="s">
        <v>794</v>
      </c>
      <c r="B319" s="426" t="s">
        <v>956</v>
      </c>
      <c r="C319" s="426" t="s">
        <v>957</v>
      </c>
      <c r="D319" s="426" t="s">
        <v>962</v>
      </c>
      <c r="E319" s="426" t="s">
        <v>963</v>
      </c>
      <c r="F319" s="427">
        <v>2915</v>
      </c>
      <c r="G319" s="427"/>
      <c r="H319" s="427">
        <v>740</v>
      </c>
      <c r="I319" s="427"/>
      <c r="J319" s="427">
        <v>0</v>
      </c>
      <c r="K319" s="428"/>
      <c r="L319" s="428"/>
      <c r="M319" s="427">
        <v>2385</v>
      </c>
      <c r="N319" s="427"/>
      <c r="O319" s="427"/>
      <c r="P319" s="427">
        <v>16000</v>
      </c>
      <c r="Q319" s="428"/>
      <c r="R319" s="427">
        <v>16000</v>
      </c>
      <c r="S319" s="427"/>
      <c r="T319" s="427">
        <v>0</v>
      </c>
      <c r="U319" s="427">
        <v>0</v>
      </c>
      <c r="V319" s="427">
        <v>0</v>
      </c>
      <c r="W319" s="427">
        <f t="shared" si="60"/>
        <v>0</v>
      </c>
      <c r="X319" s="427">
        <v>16000</v>
      </c>
      <c r="Y319" s="427">
        <f t="shared" si="61"/>
        <v>0</v>
      </c>
      <c r="Z319" s="287"/>
      <c r="AA319" s="285"/>
      <c r="AB319" s="264"/>
      <c r="AC319" s="264"/>
    </row>
    <row r="320" spans="1:29">
      <c r="A320" s="426" t="s">
        <v>794</v>
      </c>
      <c r="B320" s="426" t="s">
        <v>956</v>
      </c>
      <c r="C320" s="426" t="s">
        <v>957</v>
      </c>
      <c r="D320" s="426" t="s">
        <v>914</v>
      </c>
      <c r="E320" s="426" t="s">
        <v>915</v>
      </c>
      <c r="F320" s="427">
        <v>4088.2</v>
      </c>
      <c r="G320" s="427"/>
      <c r="H320" s="427">
        <v>7029.92</v>
      </c>
      <c r="I320" s="427"/>
      <c r="J320" s="427">
        <v>8135.82</v>
      </c>
      <c r="K320" s="428"/>
      <c r="L320" s="428"/>
      <c r="M320" s="427">
        <v>7737.67</v>
      </c>
      <c r="N320" s="427"/>
      <c r="O320" s="427"/>
      <c r="P320" s="427">
        <v>8600</v>
      </c>
      <c r="Q320" s="428"/>
      <c r="R320" s="427">
        <v>8000</v>
      </c>
      <c r="S320" s="427"/>
      <c r="T320" s="427">
        <v>0</v>
      </c>
      <c r="U320" s="427">
        <v>0</v>
      </c>
      <c r="V320" s="429">
        <v>220.64</v>
      </c>
      <c r="W320" s="427">
        <f t="shared" si="60"/>
        <v>220.64</v>
      </c>
      <c r="X320" s="427">
        <v>8000</v>
      </c>
      <c r="Y320" s="427">
        <f t="shared" si="61"/>
        <v>0</v>
      </c>
      <c r="Z320" s="287"/>
      <c r="AA320" s="285"/>
      <c r="AB320" s="264"/>
      <c r="AC320" s="264"/>
    </row>
    <row r="321" spans="1:29">
      <c r="A321" s="426" t="s">
        <v>794</v>
      </c>
      <c r="B321" s="426" t="s">
        <v>956</v>
      </c>
      <c r="C321" s="426" t="s">
        <v>957</v>
      </c>
      <c r="D321" s="426" t="s">
        <v>916</v>
      </c>
      <c r="E321" s="426" t="s">
        <v>917</v>
      </c>
      <c r="F321" s="427">
        <v>1113.2</v>
      </c>
      <c r="G321" s="427"/>
      <c r="H321" s="427">
        <v>1712.6</v>
      </c>
      <c r="I321" s="427"/>
      <c r="J321" s="427">
        <v>2476.56</v>
      </c>
      <c r="K321" s="428"/>
      <c r="L321" s="428"/>
      <c r="M321" s="427">
        <v>0</v>
      </c>
      <c r="N321" s="427"/>
      <c r="O321" s="427"/>
      <c r="P321" s="427">
        <v>2000</v>
      </c>
      <c r="Q321" s="428"/>
      <c r="R321" s="427">
        <v>2000</v>
      </c>
      <c r="S321" s="427"/>
      <c r="T321" s="427">
        <v>0</v>
      </c>
      <c r="U321" s="427">
        <v>0</v>
      </c>
      <c r="V321" s="427">
        <v>0</v>
      </c>
      <c r="W321" s="427">
        <f t="shared" si="60"/>
        <v>0</v>
      </c>
      <c r="X321" s="427">
        <v>2000</v>
      </c>
      <c r="Y321" s="427">
        <f t="shared" si="61"/>
        <v>0</v>
      </c>
      <c r="Z321" s="287"/>
      <c r="AA321" s="285"/>
      <c r="AB321" s="264"/>
      <c r="AC321" s="264"/>
    </row>
    <row r="322" spans="1:29">
      <c r="A322" s="426" t="s">
        <v>794</v>
      </c>
      <c r="B322" s="426" t="s">
        <v>956</v>
      </c>
      <c r="C322" s="426" t="s">
        <v>957</v>
      </c>
      <c r="D322" s="426" t="s">
        <v>841</v>
      </c>
      <c r="E322" s="426" t="s">
        <v>842</v>
      </c>
      <c r="F322" s="427">
        <v>3458.48</v>
      </c>
      <c r="G322" s="427"/>
      <c r="H322" s="427">
        <v>10115.790000000001</v>
      </c>
      <c r="I322" s="427"/>
      <c r="J322" s="427">
        <v>14700.74</v>
      </c>
      <c r="K322" s="428"/>
      <c r="L322" s="428"/>
      <c r="M322" s="427">
        <v>182967.53</v>
      </c>
      <c r="N322" s="427"/>
      <c r="O322" s="427"/>
      <c r="P322" s="427">
        <v>10200</v>
      </c>
      <c r="Q322" s="428"/>
      <c r="R322" s="427">
        <v>9449</v>
      </c>
      <c r="S322" s="427"/>
      <c r="T322" s="429">
        <v>0</v>
      </c>
      <c r="U322" s="429">
        <v>0</v>
      </c>
      <c r="V322" s="429">
        <v>232.71</v>
      </c>
      <c r="W322" s="427">
        <v>0</v>
      </c>
      <c r="X322" s="427">
        <v>9449</v>
      </c>
      <c r="Y322" s="427">
        <f t="shared" si="61"/>
        <v>0</v>
      </c>
      <c r="Z322" s="287"/>
      <c r="AA322" s="285"/>
      <c r="AB322" s="264"/>
      <c r="AC322" s="264"/>
    </row>
    <row r="323" spans="1:29">
      <c r="A323" s="426" t="s">
        <v>794</v>
      </c>
      <c r="B323" s="426" t="s">
        <v>956</v>
      </c>
      <c r="C323" s="426" t="s">
        <v>957</v>
      </c>
      <c r="D323" s="426" t="s">
        <v>964</v>
      </c>
      <c r="E323" s="426" t="s">
        <v>965</v>
      </c>
      <c r="F323" s="427">
        <v>2837.52</v>
      </c>
      <c r="G323" s="427"/>
      <c r="H323" s="427">
        <v>2960.88</v>
      </c>
      <c r="I323" s="427"/>
      <c r="J323" s="427">
        <v>3107.82</v>
      </c>
      <c r="K323" s="428"/>
      <c r="L323" s="428"/>
      <c r="M323" s="254">
        <v>4303.58</v>
      </c>
      <c r="N323" s="427"/>
      <c r="O323" s="427"/>
      <c r="P323" s="427">
        <v>3400</v>
      </c>
      <c r="Q323" s="428"/>
      <c r="R323" s="427">
        <v>3400</v>
      </c>
      <c r="S323" s="427"/>
      <c r="T323" s="427">
        <v>0</v>
      </c>
      <c r="U323" s="427">
        <v>1500</v>
      </c>
      <c r="V323" s="427">
        <v>0</v>
      </c>
      <c r="W323" s="427">
        <v>0</v>
      </c>
      <c r="X323" s="427">
        <v>3400</v>
      </c>
      <c r="Y323" s="427">
        <f t="shared" si="61"/>
        <v>0</v>
      </c>
      <c r="Z323" s="287"/>
      <c r="AA323" s="285"/>
      <c r="AB323" s="264"/>
      <c r="AC323" s="264"/>
    </row>
    <row r="324" spans="1:29">
      <c r="A324" s="426" t="s">
        <v>794</v>
      </c>
      <c r="B324" s="426" t="s">
        <v>956</v>
      </c>
      <c r="C324" s="426" t="s">
        <v>957</v>
      </c>
      <c r="D324" s="426" t="s">
        <v>966</v>
      </c>
      <c r="E324" s="426" t="s">
        <v>967</v>
      </c>
      <c r="F324" s="427">
        <v>574.79999999999995</v>
      </c>
      <c r="G324" s="427"/>
      <c r="H324" s="427">
        <v>452.41</v>
      </c>
      <c r="I324" s="427"/>
      <c r="J324" s="427">
        <v>600</v>
      </c>
      <c r="K324" s="428"/>
      <c r="L324" s="428"/>
      <c r="M324" s="254">
        <v>607.21</v>
      </c>
      <c r="N324" s="427"/>
      <c r="O324" s="427"/>
      <c r="P324" s="427">
        <v>600</v>
      </c>
      <c r="Q324" s="428"/>
      <c r="R324" s="427">
        <v>600</v>
      </c>
      <c r="S324" s="427"/>
      <c r="T324" s="427">
        <v>0</v>
      </c>
      <c r="U324" s="429">
        <v>520.87</v>
      </c>
      <c r="V324" s="429">
        <v>79.13</v>
      </c>
      <c r="W324" s="427">
        <v>0</v>
      </c>
      <c r="X324" s="427">
        <v>600</v>
      </c>
      <c r="Y324" s="427">
        <f t="shared" si="61"/>
        <v>0</v>
      </c>
      <c r="Z324" s="287"/>
      <c r="AA324" s="285"/>
      <c r="AB324" s="264"/>
      <c r="AC324" s="264"/>
    </row>
    <row r="325" spans="1:29">
      <c r="A325" s="426" t="s">
        <v>794</v>
      </c>
      <c r="B325" s="426" t="s">
        <v>956</v>
      </c>
      <c r="C325" s="426" t="s">
        <v>957</v>
      </c>
      <c r="D325" s="426" t="s">
        <v>918</v>
      </c>
      <c r="E325" s="426" t="s">
        <v>919</v>
      </c>
      <c r="F325" s="427">
        <v>10398.450000000001</v>
      </c>
      <c r="G325" s="427"/>
      <c r="H325" s="427">
        <v>13276.69</v>
      </c>
      <c r="I325" s="427"/>
      <c r="J325" s="427">
        <v>5032.7700000000004</v>
      </c>
      <c r="K325" s="428"/>
      <c r="L325" s="428"/>
      <c r="M325" s="254">
        <v>2515.9499999999998</v>
      </c>
      <c r="N325" s="427"/>
      <c r="O325" s="427"/>
      <c r="P325" s="427">
        <v>13500</v>
      </c>
      <c r="Q325" s="428"/>
      <c r="R325" s="427">
        <v>8240</v>
      </c>
      <c r="S325" s="427"/>
      <c r="T325" s="427">
        <v>0</v>
      </c>
      <c r="U325" s="429">
        <v>1383.88</v>
      </c>
      <c r="V325" s="429">
        <v>4631.6400000000003</v>
      </c>
      <c r="W325" s="427">
        <f t="shared" si="60"/>
        <v>6015.52</v>
      </c>
      <c r="X325" s="427">
        <v>8240</v>
      </c>
      <c r="Y325" s="427">
        <f t="shared" si="61"/>
        <v>0</v>
      </c>
      <c r="Z325" s="287"/>
      <c r="AA325" s="285"/>
      <c r="AB325" s="264"/>
      <c r="AC325" s="264"/>
    </row>
    <row r="326" spans="1:29">
      <c r="A326" s="426" t="s">
        <v>794</v>
      </c>
      <c r="B326" s="426" t="s">
        <v>956</v>
      </c>
      <c r="C326" s="426" t="s">
        <v>957</v>
      </c>
      <c r="D326" s="426" t="s">
        <v>968</v>
      </c>
      <c r="E326" s="426" t="s">
        <v>969</v>
      </c>
      <c r="F326" s="427">
        <v>4727.17</v>
      </c>
      <c r="G326" s="427"/>
      <c r="H326" s="427">
        <v>12653.89</v>
      </c>
      <c r="I326" s="427"/>
      <c r="J326" s="427">
        <v>23947.82</v>
      </c>
      <c r="K326" s="428"/>
      <c r="L326" s="428"/>
      <c r="M326" s="254">
        <v>40367.040000000001</v>
      </c>
      <c r="N326" s="427"/>
      <c r="O326" s="427"/>
      <c r="P326" s="427">
        <v>18250</v>
      </c>
      <c r="Q326" s="428"/>
      <c r="R326" s="429">
        <v>20510.39</v>
      </c>
      <c r="S326" s="427"/>
      <c r="T326" s="429">
        <v>757.17</v>
      </c>
      <c r="U326" s="429">
        <v>859.62</v>
      </c>
      <c r="V326" s="429">
        <v>14950.64</v>
      </c>
      <c r="W326" s="427">
        <f t="shared" si="60"/>
        <v>16567.43</v>
      </c>
      <c r="X326" s="429">
        <v>20510.39</v>
      </c>
      <c r="Y326" s="427">
        <f t="shared" si="61"/>
        <v>0</v>
      </c>
      <c r="Z326" s="287"/>
      <c r="AA326" s="285"/>
      <c r="AB326" s="264"/>
      <c r="AC326" s="264"/>
    </row>
    <row r="327" spans="1:29">
      <c r="A327" s="426" t="s">
        <v>794</v>
      </c>
      <c r="B327" s="426" t="s">
        <v>956</v>
      </c>
      <c r="C327" s="426" t="s">
        <v>957</v>
      </c>
      <c r="D327" s="426" t="s">
        <v>970</v>
      </c>
      <c r="E327" s="426" t="s">
        <v>971</v>
      </c>
      <c r="F327" s="427">
        <v>561.61</v>
      </c>
      <c r="G327" s="427"/>
      <c r="H327" s="427">
        <v>1713.18</v>
      </c>
      <c r="I327" s="427"/>
      <c r="J327" s="427">
        <v>1969.3</v>
      </c>
      <c r="K327" s="428"/>
      <c r="L327" s="428"/>
      <c r="M327" s="427">
        <v>337.5</v>
      </c>
      <c r="N327" s="427"/>
      <c r="O327" s="427"/>
      <c r="P327" s="427">
        <v>2131</v>
      </c>
      <c r="Q327" s="428"/>
      <c r="R327" s="427">
        <v>3631</v>
      </c>
      <c r="S327" s="427"/>
      <c r="T327" s="427">
        <v>0</v>
      </c>
      <c r="U327" s="429">
        <v>260</v>
      </c>
      <c r="V327" s="429">
        <v>2965</v>
      </c>
      <c r="W327" s="427">
        <f t="shared" si="60"/>
        <v>3225</v>
      </c>
      <c r="X327" s="427">
        <v>3631</v>
      </c>
      <c r="Y327" s="427">
        <f t="shared" si="61"/>
        <v>0</v>
      </c>
      <c r="Z327" s="287"/>
      <c r="AA327" s="285"/>
      <c r="AB327" s="264"/>
      <c r="AC327" s="264"/>
    </row>
    <row r="328" spans="1:29">
      <c r="A328" s="426" t="s">
        <v>794</v>
      </c>
      <c r="B328" s="426" t="s">
        <v>956</v>
      </c>
      <c r="C328" s="426" t="s">
        <v>957</v>
      </c>
      <c r="D328" s="426" t="s">
        <v>843</v>
      </c>
      <c r="E328" s="426" t="s">
        <v>844</v>
      </c>
      <c r="F328" s="427">
        <v>2775.56</v>
      </c>
      <c r="G328" s="427"/>
      <c r="H328" s="427">
        <v>3973.32</v>
      </c>
      <c r="I328" s="427"/>
      <c r="J328" s="427">
        <v>4978.5600000000004</v>
      </c>
      <c r="K328" s="428"/>
      <c r="L328" s="428"/>
      <c r="M328" s="427">
        <v>7835.49</v>
      </c>
      <c r="N328" s="427"/>
      <c r="O328" s="427"/>
      <c r="P328" s="427">
        <v>5000</v>
      </c>
      <c r="Q328" s="428"/>
      <c r="R328" s="427">
        <v>4568</v>
      </c>
      <c r="S328" s="427"/>
      <c r="T328" s="429">
        <v>0</v>
      </c>
      <c r="U328" s="429">
        <v>65.680000000000007</v>
      </c>
      <c r="V328" s="429">
        <v>331.08</v>
      </c>
      <c r="W328" s="427">
        <f t="shared" si="60"/>
        <v>396.76</v>
      </c>
      <c r="X328" s="427">
        <v>4568</v>
      </c>
      <c r="Y328" s="427">
        <f t="shared" si="61"/>
        <v>0</v>
      </c>
      <c r="Z328" s="287"/>
      <c r="AA328" s="285"/>
      <c r="AB328" s="264"/>
      <c r="AC328" s="264"/>
    </row>
    <row r="329" spans="1:29">
      <c r="A329" s="426" t="s">
        <v>794</v>
      </c>
      <c r="B329" s="426" t="s">
        <v>956</v>
      </c>
      <c r="C329" s="426" t="s">
        <v>957</v>
      </c>
      <c r="D329" s="426" t="s">
        <v>972</v>
      </c>
      <c r="E329" s="426" t="s">
        <v>973</v>
      </c>
      <c r="F329" s="427">
        <v>0</v>
      </c>
      <c r="G329" s="427"/>
      <c r="H329" s="427">
        <v>0</v>
      </c>
      <c r="I329" s="427"/>
      <c r="J329" s="427">
        <v>0</v>
      </c>
      <c r="K329" s="428"/>
      <c r="L329" s="428"/>
      <c r="M329" s="427">
        <v>1179.3</v>
      </c>
      <c r="N329" s="427"/>
      <c r="O329" s="427"/>
      <c r="P329" s="427">
        <v>0</v>
      </c>
      <c r="Q329" s="428"/>
      <c r="R329" s="427">
        <v>146442.4</v>
      </c>
      <c r="S329" s="427"/>
      <c r="T329" s="427">
        <v>0</v>
      </c>
      <c r="U329" s="427">
        <v>0</v>
      </c>
      <c r="V329" s="427">
        <v>0</v>
      </c>
      <c r="W329" s="427">
        <f>T329+U329+V329</f>
        <v>0</v>
      </c>
      <c r="X329" s="427">
        <v>146442.4</v>
      </c>
      <c r="Y329" s="427">
        <f>R329-X329</f>
        <v>0</v>
      </c>
      <c r="Z329" s="287"/>
      <c r="AA329" s="285"/>
      <c r="AB329" s="264"/>
      <c r="AC329" s="264"/>
    </row>
    <row r="330" spans="1:29">
      <c r="A330" s="426" t="s">
        <v>794</v>
      </c>
      <c r="B330" s="426" t="s">
        <v>956</v>
      </c>
      <c r="C330" s="426" t="s">
        <v>957</v>
      </c>
      <c r="D330" s="426" t="s">
        <v>974</v>
      </c>
      <c r="E330" s="426" t="s">
        <v>975</v>
      </c>
      <c r="F330" s="427">
        <v>0</v>
      </c>
      <c r="G330" s="427"/>
      <c r="H330" s="427">
        <v>0</v>
      </c>
      <c r="I330" s="427"/>
      <c r="J330" s="427">
        <v>0</v>
      </c>
      <c r="K330" s="428"/>
      <c r="L330" s="428"/>
      <c r="M330" s="427">
        <v>125</v>
      </c>
      <c r="N330" s="427"/>
      <c r="O330" s="427"/>
      <c r="P330" s="427">
        <v>0</v>
      </c>
      <c r="Q330" s="428"/>
      <c r="R330" s="427">
        <v>200.52</v>
      </c>
      <c r="S330" s="427"/>
      <c r="T330" s="427">
        <v>0</v>
      </c>
      <c r="U330" s="427">
        <v>0</v>
      </c>
      <c r="V330" s="427">
        <v>100</v>
      </c>
      <c r="W330" s="427">
        <f t="shared" si="60"/>
        <v>100</v>
      </c>
      <c r="X330" s="427">
        <v>200.52</v>
      </c>
      <c r="Y330" s="427">
        <f t="shared" si="61"/>
        <v>0</v>
      </c>
      <c r="Z330" s="287"/>
      <c r="AA330" s="285"/>
      <c r="AB330" s="264"/>
      <c r="AC330" s="264"/>
    </row>
    <row r="331" spans="1:29">
      <c r="A331" s="426" t="s">
        <v>794</v>
      </c>
      <c r="B331" s="426" t="s">
        <v>956</v>
      </c>
      <c r="C331" s="426" t="s">
        <v>957</v>
      </c>
      <c r="D331" s="426" t="s">
        <v>852</v>
      </c>
      <c r="E331" s="426" t="s">
        <v>853</v>
      </c>
      <c r="F331" s="427">
        <v>4551.42</v>
      </c>
      <c r="G331" s="427"/>
      <c r="H331" s="427">
        <v>5943.21</v>
      </c>
      <c r="I331" s="427"/>
      <c r="J331" s="427">
        <v>22994.42</v>
      </c>
      <c r="K331" s="428"/>
      <c r="L331" s="428"/>
      <c r="M331" s="427">
        <v>1346.62</v>
      </c>
      <c r="N331" s="427"/>
      <c r="O331" s="427"/>
      <c r="P331" s="427">
        <v>13500</v>
      </c>
      <c r="Q331" s="428"/>
      <c r="R331" s="427">
        <v>6000</v>
      </c>
      <c r="S331" s="427"/>
      <c r="T331" s="429">
        <v>0</v>
      </c>
      <c r="U331" s="429">
        <v>0</v>
      </c>
      <c r="V331" s="429">
        <v>2969.9</v>
      </c>
      <c r="W331" s="427">
        <f t="shared" si="60"/>
        <v>2969.9</v>
      </c>
      <c r="X331" s="427">
        <v>6000</v>
      </c>
      <c r="Y331" s="427">
        <f t="shared" si="61"/>
        <v>0</v>
      </c>
      <c r="Z331" s="287"/>
      <c r="AA331" s="285"/>
      <c r="AB331" s="264"/>
      <c r="AC331" s="264"/>
    </row>
    <row r="332" spans="1:29">
      <c r="A332" s="426" t="s">
        <v>794</v>
      </c>
      <c r="B332" s="426" t="s">
        <v>956</v>
      </c>
      <c r="C332" s="426" t="s">
        <v>957</v>
      </c>
      <c r="D332" s="426" t="s">
        <v>976</v>
      </c>
      <c r="E332" s="426" t="s">
        <v>977</v>
      </c>
      <c r="F332" s="427">
        <v>16089.69</v>
      </c>
      <c r="G332" s="427"/>
      <c r="H332" s="427">
        <v>11507.28</v>
      </c>
      <c r="I332" s="427"/>
      <c r="J332" s="427">
        <v>10618.93</v>
      </c>
      <c r="K332" s="428"/>
      <c r="L332" s="428"/>
      <c r="M332" s="427">
        <v>113204.31</v>
      </c>
      <c r="N332" s="427"/>
      <c r="O332" s="427"/>
      <c r="P332" s="427">
        <v>20000</v>
      </c>
      <c r="Q332" s="428"/>
      <c r="R332" s="427">
        <v>20600</v>
      </c>
      <c r="S332" s="427"/>
      <c r="T332" s="427">
        <v>0</v>
      </c>
      <c r="U332" s="429">
        <v>1218.82</v>
      </c>
      <c r="V332" s="429">
        <v>1581.18</v>
      </c>
      <c r="W332" s="427">
        <f t="shared" si="60"/>
        <v>2800</v>
      </c>
      <c r="X332" s="427">
        <v>20600</v>
      </c>
      <c r="Y332" s="427">
        <f t="shared" si="61"/>
        <v>0</v>
      </c>
      <c r="Z332" s="287"/>
      <c r="AA332" s="285"/>
      <c r="AB332" s="264"/>
      <c r="AC332" s="264"/>
    </row>
    <row r="333" spans="1:29">
      <c r="A333" s="426" t="s">
        <v>794</v>
      </c>
      <c r="B333" s="426" t="s">
        <v>956</v>
      </c>
      <c r="C333" s="426" t="s">
        <v>957</v>
      </c>
      <c r="D333" s="426" t="s">
        <v>936</v>
      </c>
      <c r="E333" s="426" t="s">
        <v>937</v>
      </c>
      <c r="F333" s="427">
        <v>-573587</v>
      </c>
      <c r="G333" s="427"/>
      <c r="H333" s="427">
        <v>-756582</v>
      </c>
      <c r="I333" s="427"/>
      <c r="J333" s="427">
        <v>-961758</v>
      </c>
      <c r="K333" s="428"/>
      <c r="L333" s="428"/>
      <c r="M333" s="427">
        <v>-1458661</v>
      </c>
      <c r="N333" s="427"/>
      <c r="O333" s="427"/>
      <c r="P333" s="427">
        <v>-1458661</v>
      </c>
      <c r="Q333" s="428"/>
      <c r="R333" s="429">
        <v>-1614492</v>
      </c>
      <c r="S333" s="427"/>
      <c r="T333" s="427">
        <v>0</v>
      </c>
      <c r="U333" s="427">
        <v>0</v>
      </c>
      <c r="V333" s="429">
        <v>-1614492</v>
      </c>
      <c r="W333" s="427">
        <f t="shared" si="60"/>
        <v>-1614492</v>
      </c>
      <c r="X333" s="429">
        <v>-1614492</v>
      </c>
      <c r="Y333" s="427">
        <f t="shared" si="61"/>
        <v>0</v>
      </c>
      <c r="Z333" s="287"/>
      <c r="AA333" s="285"/>
      <c r="AB333" s="264"/>
      <c r="AC333" s="264"/>
    </row>
    <row r="334" spans="1:29">
      <c r="A334" s="426" t="s">
        <v>794</v>
      </c>
      <c r="B334" s="426" t="s">
        <v>956</v>
      </c>
      <c r="C334" s="426" t="s">
        <v>957</v>
      </c>
      <c r="D334" s="426" t="s">
        <v>876</v>
      </c>
      <c r="E334" s="426" t="s">
        <v>877</v>
      </c>
      <c r="F334" s="427">
        <v>4584.38</v>
      </c>
      <c r="G334" s="427"/>
      <c r="H334" s="427">
        <v>9307</v>
      </c>
      <c r="I334" s="427"/>
      <c r="J334" s="427">
        <v>6135.49</v>
      </c>
      <c r="K334" s="428"/>
      <c r="L334" s="428"/>
      <c r="M334" s="427">
        <v>29393.91</v>
      </c>
      <c r="N334" s="427"/>
      <c r="O334" s="427"/>
      <c r="P334" s="427">
        <v>4950</v>
      </c>
      <c r="Q334" s="428"/>
      <c r="R334" s="429">
        <v>18078.21</v>
      </c>
      <c r="S334" s="427"/>
      <c r="T334" s="427">
        <v>0</v>
      </c>
      <c r="U334" s="429">
        <v>6162.96</v>
      </c>
      <c r="V334" s="429">
        <v>9373.27</v>
      </c>
      <c r="W334" s="427">
        <f t="shared" si="60"/>
        <v>15536.23</v>
      </c>
      <c r="X334" s="429">
        <v>18078.21</v>
      </c>
      <c r="Y334" s="427">
        <f t="shared" si="61"/>
        <v>0</v>
      </c>
      <c r="Z334" s="287"/>
      <c r="AA334" s="285"/>
      <c r="AB334" s="264"/>
      <c r="AC334" s="264"/>
    </row>
    <row r="335" spans="1:29">
      <c r="A335" s="426" t="s">
        <v>794</v>
      </c>
      <c r="B335" s="426" t="s">
        <v>956</v>
      </c>
      <c r="C335" s="426" t="s">
        <v>957</v>
      </c>
      <c r="D335" s="426" t="s">
        <v>878</v>
      </c>
      <c r="E335" s="426" t="s">
        <v>879</v>
      </c>
      <c r="F335" s="427">
        <v>300</v>
      </c>
      <c r="G335" s="427"/>
      <c r="H335" s="427">
        <v>0</v>
      </c>
      <c r="I335" s="427"/>
      <c r="J335" s="427">
        <v>0</v>
      </c>
      <c r="K335" s="428"/>
      <c r="L335" s="428"/>
      <c r="M335" s="427">
        <v>6241.17</v>
      </c>
      <c r="N335" s="427"/>
      <c r="O335" s="427"/>
      <c r="P335" s="427">
        <v>7103</v>
      </c>
      <c r="Q335" s="428"/>
      <c r="R335" s="427">
        <v>6295</v>
      </c>
      <c r="S335" s="427"/>
      <c r="T335" s="427">
        <v>0</v>
      </c>
      <c r="U335" s="429">
        <v>355.52</v>
      </c>
      <c r="V335" s="429">
        <v>177.76</v>
      </c>
      <c r="W335" s="427">
        <f t="shared" si="60"/>
        <v>533.28</v>
      </c>
      <c r="X335" s="427">
        <v>6295</v>
      </c>
      <c r="Y335" s="427">
        <f t="shared" si="61"/>
        <v>0</v>
      </c>
      <c r="Z335" s="287"/>
      <c r="AA335" s="285"/>
      <c r="AB335" s="264"/>
      <c r="AC335" s="264"/>
    </row>
    <row r="336" spans="1:29">
      <c r="A336" s="426" t="s">
        <v>794</v>
      </c>
      <c r="B336" s="426" t="s">
        <v>956</v>
      </c>
      <c r="C336" s="426" t="s">
        <v>957</v>
      </c>
      <c r="D336" s="426" t="s">
        <v>880</v>
      </c>
      <c r="E336" s="426" t="s">
        <v>881</v>
      </c>
      <c r="F336" s="427">
        <v>0</v>
      </c>
      <c r="G336" s="427"/>
      <c r="H336" s="427">
        <v>565.25</v>
      </c>
      <c r="I336" s="427"/>
      <c r="J336" s="427">
        <v>784.27</v>
      </c>
      <c r="K336" s="428"/>
      <c r="L336" s="428"/>
      <c r="M336" s="427">
        <v>339.11</v>
      </c>
      <c r="N336" s="428"/>
      <c r="O336" s="427"/>
      <c r="P336" s="427">
        <v>566</v>
      </c>
      <c r="Q336" s="428"/>
      <c r="R336" s="427">
        <v>566</v>
      </c>
      <c r="S336" s="428"/>
      <c r="T336" s="427">
        <v>0</v>
      </c>
      <c r="U336" s="427">
        <v>0</v>
      </c>
      <c r="V336" s="427">
        <v>0</v>
      </c>
      <c r="W336" s="427">
        <f t="shared" si="60"/>
        <v>0</v>
      </c>
      <c r="X336" s="427">
        <v>566</v>
      </c>
      <c r="Y336" s="427">
        <f t="shared" si="61"/>
        <v>0</v>
      </c>
      <c r="Z336" s="287"/>
      <c r="AA336" s="285"/>
      <c r="AB336" s="264"/>
      <c r="AC336" s="264"/>
    </row>
    <row r="337" spans="1:29">
      <c r="A337" s="426" t="s">
        <v>794</v>
      </c>
      <c r="B337" s="426" t="s">
        <v>956</v>
      </c>
      <c r="C337" s="426" t="s">
        <v>957</v>
      </c>
      <c r="D337" s="426" t="s">
        <v>978</v>
      </c>
      <c r="E337" s="426" t="s">
        <v>979</v>
      </c>
      <c r="F337" s="427">
        <v>0</v>
      </c>
      <c r="G337" s="427"/>
      <c r="H337" s="427">
        <v>0</v>
      </c>
      <c r="I337" s="427"/>
      <c r="J337" s="427">
        <v>0</v>
      </c>
      <c r="K337" s="428"/>
      <c r="L337" s="428"/>
      <c r="M337" s="427">
        <v>44649</v>
      </c>
      <c r="N337" s="428"/>
      <c r="O337" s="427"/>
      <c r="P337" s="427">
        <v>350</v>
      </c>
      <c r="Q337" s="428"/>
      <c r="R337" s="427">
        <v>350</v>
      </c>
      <c r="S337" s="428"/>
      <c r="T337" s="427">
        <v>0</v>
      </c>
      <c r="U337" s="427">
        <v>0</v>
      </c>
      <c r="V337" s="427">
        <v>0</v>
      </c>
      <c r="W337" s="427">
        <f t="shared" si="60"/>
        <v>0</v>
      </c>
      <c r="X337" s="427">
        <v>350</v>
      </c>
      <c r="Y337" s="427">
        <f t="shared" si="61"/>
        <v>0</v>
      </c>
      <c r="Z337" s="287"/>
      <c r="AA337" s="285"/>
      <c r="AB337" s="264"/>
      <c r="AC337" s="264"/>
    </row>
    <row r="338" spans="1:29">
      <c r="A338" s="426" t="s">
        <v>794</v>
      </c>
      <c r="B338" s="426" t="s">
        <v>956</v>
      </c>
      <c r="C338" s="426" t="s">
        <v>957</v>
      </c>
      <c r="D338" s="426" t="s">
        <v>845</v>
      </c>
      <c r="E338" s="426" t="s">
        <v>846</v>
      </c>
      <c r="F338" s="427">
        <v>677.79</v>
      </c>
      <c r="G338" s="427"/>
      <c r="H338" s="427">
        <v>141</v>
      </c>
      <c r="I338" s="427"/>
      <c r="J338" s="427">
        <v>111.57</v>
      </c>
      <c r="K338" s="428"/>
      <c r="L338" s="428"/>
      <c r="M338" s="427">
        <v>0</v>
      </c>
      <c r="N338" s="428"/>
      <c r="O338" s="427"/>
      <c r="P338" s="427">
        <v>2000</v>
      </c>
      <c r="Q338" s="428"/>
      <c r="R338" s="427">
        <v>2000</v>
      </c>
      <c r="S338" s="428"/>
      <c r="T338" s="427">
        <v>0</v>
      </c>
      <c r="U338" s="427">
        <v>0</v>
      </c>
      <c r="V338" s="427">
        <v>0</v>
      </c>
      <c r="W338" s="427">
        <f t="shared" si="60"/>
        <v>0</v>
      </c>
      <c r="X338" s="427">
        <v>2000</v>
      </c>
      <c r="Y338" s="427">
        <f t="shared" si="61"/>
        <v>0</v>
      </c>
      <c r="Z338" s="287"/>
      <c r="AA338" s="285"/>
      <c r="AB338" s="264"/>
      <c r="AC338" s="264"/>
    </row>
    <row r="339" spans="1:29">
      <c r="A339" s="426"/>
      <c r="B339" s="426"/>
      <c r="C339" s="426"/>
      <c r="D339" s="426"/>
      <c r="E339" s="426"/>
      <c r="F339" s="427">
        <f>SUM(F307:F338)</f>
        <v>957171.78999999992</v>
      </c>
      <c r="G339" s="427"/>
      <c r="H339" s="427">
        <f>SUM(H307:H338)</f>
        <v>720267.33999999985</v>
      </c>
      <c r="I339" s="427"/>
      <c r="J339" s="427">
        <f>SUM(J307:J338)</f>
        <v>658515.35</v>
      </c>
      <c r="K339" s="428">
        <f>SUM(K307:K338)</f>
        <v>14</v>
      </c>
      <c r="L339" s="428"/>
      <c r="M339" s="427">
        <f>SUM(M307:M338)</f>
        <v>326074.63000000012</v>
      </c>
      <c r="N339" s="428">
        <f>SUM(N307:N338)</f>
        <v>14</v>
      </c>
      <c r="O339" s="427"/>
      <c r="P339" s="427">
        <f>SUM(P307:P338)</f>
        <v>195019</v>
      </c>
      <c r="Q339" s="428">
        <f>SUM(Q307:Q338)</f>
        <v>14</v>
      </c>
      <c r="R339" s="427">
        <f>SUM(R307:R338)</f>
        <v>40352.519999999822</v>
      </c>
      <c r="S339" s="428">
        <f>SUM(S307:S338)</f>
        <v>14</v>
      </c>
      <c r="T339" s="427">
        <f t="shared" ref="T339:Y339" si="62">SUM(T307:T338)</f>
        <v>757.17</v>
      </c>
      <c r="U339" s="427">
        <f t="shared" si="62"/>
        <v>51516.35</v>
      </c>
      <c r="V339" s="427">
        <f>SUM(V307:V338)</f>
        <v>-1305364.2799999998</v>
      </c>
      <c r="W339" s="427">
        <f>SUM(W307:W338)</f>
        <v>-1255423.47</v>
      </c>
      <c r="X339" s="427">
        <f>SUM(X307:X338)</f>
        <v>40352.519999999822</v>
      </c>
      <c r="Y339" s="427">
        <f t="shared" si="62"/>
        <v>0</v>
      </c>
      <c r="Z339" s="287"/>
      <c r="AA339" s="285"/>
      <c r="AB339" s="264"/>
      <c r="AC339" s="264"/>
    </row>
    <row r="340" spans="1:29">
      <c r="A340" s="426"/>
      <c r="B340" s="426"/>
      <c r="C340" s="426"/>
      <c r="D340" s="426"/>
      <c r="E340" s="426"/>
      <c r="F340" s="427"/>
      <c r="G340" s="427"/>
      <c r="H340" s="427"/>
      <c r="I340" s="427"/>
      <c r="J340" s="427"/>
      <c r="K340" s="428"/>
      <c r="L340" s="428"/>
      <c r="M340" s="427"/>
      <c r="N340" s="428"/>
      <c r="O340" s="427"/>
      <c r="P340" s="427"/>
      <c r="Q340" s="428"/>
      <c r="R340" s="427"/>
      <c r="S340" s="428"/>
      <c r="T340" s="427"/>
      <c r="U340" s="427"/>
      <c r="V340" s="427"/>
      <c r="W340" s="427"/>
      <c r="X340" s="427"/>
      <c r="Y340" s="427"/>
      <c r="Z340" s="287"/>
      <c r="AA340" s="285"/>
      <c r="AB340" s="264"/>
      <c r="AC340" s="264"/>
    </row>
    <row r="341" spans="1:29">
      <c r="A341" s="426" t="s">
        <v>794</v>
      </c>
      <c r="B341" s="426" t="s">
        <v>980</v>
      </c>
      <c r="C341" s="426" t="s">
        <v>981</v>
      </c>
      <c r="D341" s="426" t="s">
        <v>797</v>
      </c>
      <c r="E341" s="426" t="s">
        <v>798</v>
      </c>
      <c r="F341" s="427">
        <v>134036.70000000001</v>
      </c>
      <c r="G341" s="427"/>
      <c r="H341" s="427">
        <v>217095.79</v>
      </c>
      <c r="I341" s="427"/>
      <c r="J341" s="427">
        <v>189955.74</v>
      </c>
      <c r="K341" s="428">
        <v>4</v>
      </c>
      <c r="L341" s="428"/>
      <c r="M341" s="427">
        <v>198493.88</v>
      </c>
      <c r="N341" s="428">
        <v>4</v>
      </c>
      <c r="O341" s="427"/>
      <c r="P341" s="427">
        <v>201630</v>
      </c>
      <c r="Q341" s="428">
        <v>4</v>
      </c>
      <c r="R341" s="427">
        <v>198754</v>
      </c>
      <c r="S341" s="428">
        <v>4</v>
      </c>
      <c r="T341" s="427">
        <v>0</v>
      </c>
      <c r="U341" s="427">
        <v>0</v>
      </c>
      <c r="V341" s="429">
        <v>59395.25</v>
      </c>
      <c r="W341" s="427">
        <f t="shared" si="60"/>
        <v>59395.25</v>
      </c>
      <c r="X341" s="427">
        <v>198754</v>
      </c>
      <c r="Y341" s="427">
        <f t="shared" ref="Y341:Y348" si="63">R341-X341</f>
        <v>0</v>
      </c>
      <c r="Z341" s="287"/>
      <c r="AA341" s="285"/>
      <c r="AB341" s="264"/>
      <c r="AC341" s="264"/>
    </row>
    <row r="342" spans="1:29">
      <c r="A342" s="426" t="s">
        <v>794</v>
      </c>
      <c r="B342" s="426" t="s">
        <v>980</v>
      </c>
      <c r="C342" s="426" t="s">
        <v>981</v>
      </c>
      <c r="D342" s="426" t="s">
        <v>835</v>
      </c>
      <c r="E342" s="426" t="s">
        <v>836</v>
      </c>
      <c r="F342" s="427">
        <v>0</v>
      </c>
      <c r="G342" s="427"/>
      <c r="H342" s="427">
        <v>0</v>
      </c>
      <c r="I342" s="427"/>
      <c r="J342" s="427">
        <v>2067.39</v>
      </c>
      <c r="K342" s="428"/>
      <c r="L342" s="428"/>
      <c r="M342" s="427">
        <v>0</v>
      </c>
      <c r="N342" s="428"/>
      <c r="O342" s="427"/>
      <c r="P342" s="427">
        <v>1000</v>
      </c>
      <c r="Q342" s="428"/>
      <c r="R342" s="427">
        <v>0</v>
      </c>
      <c r="S342" s="428"/>
      <c r="T342" s="427">
        <v>0</v>
      </c>
      <c r="U342" s="427">
        <v>0</v>
      </c>
      <c r="V342" s="427">
        <v>0</v>
      </c>
      <c r="W342" s="427">
        <f t="shared" si="60"/>
        <v>0</v>
      </c>
      <c r="X342" s="427">
        <v>0</v>
      </c>
      <c r="Y342" s="427">
        <f t="shared" si="63"/>
        <v>0</v>
      </c>
      <c r="Z342" s="287"/>
      <c r="AA342" s="285"/>
      <c r="AB342" s="264"/>
      <c r="AC342" s="264"/>
    </row>
    <row r="343" spans="1:29">
      <c r="A343" s="426" t="s">
        <v>794</v>
      </c>
      <c r="B343" s="426" t="s">
        <v>980</v>
      </c>
      <c r="C343" s="426" t="s">
        <v>981</v>
      </c>
      <c r="D343" s="426" t="s">
        <v>837</v>
      </c>
      <c r="E343" s="426" t="s">
        <v>838</v>
      </c>
      <c r="F343" s="427">
        <v>0</v>
      </c>
      <c r="G343" s="427"/>
      <c r="H343" s="427">
        <v>0</v>
      </c>
      <c r="I343" s="427"/>
      <c r="J343" s="427">
        <v>965.34</v>
      </c>
      <c r="K343" s="428"/>
      <c r="L343" s="428"/>
      <c r="M343" s="427">
        <v>0</v>
      </c>
      <c r="N343" s="428"/>
      <c r="O343" s="427"/>
      <c r="P343" s="427">
        <v>500</v>
      </c>
      <c r="Q343" s="428"/>
      <c r="R343" s="427">
        <v>0</v>
      </c>
      <c r="S343" s="428"/>
      <c r="T343" s="427">
        <v>0</v>
      </c>
      <c r="U343" s="427">
        <v>0</v>
      </c>
      <c r="V343" s="427">
        <v>0</v>
      </c>
      <c r="W343" s="427">
        <f t="shared" si="60"/>
        <v>0</v>
      </c>
      <c r="X343" s="427">
        <v>0</v>
      </c>
      <c r="Y343" s="427">
        <f t="shared" si="63"/>
        <v>0</v>
      </c>
      <c r="Z343" s="287"/>
      <c r="AA343" s="285"/>
      <c r="AB343" s="264"/>
      <c r="AC343" s="264"/>
    </row>
    <row r="344" spans="1:29">
      <c r="A344" s="426" t="s">
        <v>794</v>
      </c>
      <c r="B344" s="426" t="s">
        <v>980</v>
      </c>
      <c r="C344" s="426" t="s">
        <v>981</v>
      </c>
      <c r="D344" s="426" t="s">
        <v>829</v>
      </c>
      <c r="E344" s="426" t="s">
        <v>830</v>
      </c>
      <c r="F344" s="427">
        <v>0</v>
      </c>
      <c r="G344" s="427"/>
      <c r="H344" s="427">
        <v>0</v>
      </c>
      <c r="I344" s="427"/>
      <c r="J344" s="427">
        <v>144</v>
      </c>
      <c r="K344" s="428"/>
      <c r="L344" s="428"/>
      <c r="M344" s="427">
        <v>1302</v>
      </c>
      <c r="N344" s="428"/>
      <c r="O344" s="427"/>
      <c r="P344" s="427">
        <v>248</v>
      </c>
      <c r="Q344" s="428"/>
      <c r="R344" s="427">
        <v>1000</v>
      </c>
      <c r="S344" s="428"/>
      <c r="T344" s="427">
        <v>0</v>
      </c>
      <c r="U344" s="427">
        <v>0</v>
      </c>
      <c r="V344" s="427">
        <v>450</v>
      </c>
      <c r="W344" s="427">
        <f t="shared" si="60"/>
        <v>450</v>
      </c>
      <c r="X344" s="427">
        <v>1000</v>
      </c>
      <c r="Y344" s="427">
        <f t="shared" si="63"/>
        <v>0</v>
      </c>
      <c r="Z344" s="287"/>
      <c r="AA344" s="285"/>
      <c r="AB344" s="264"/>
      <c r="AC344" s="264"/>
    </row>
    <row r="345" spans="1:29">
      <c r="A345" s="426" t="s">
        <v>794</v>
      </c>
      <c r="B345" s="426" t="s">
        <v>980</v>
      </c>
      <c r="C345" s="426" t="s">
        <v>981</v>
      </c>
      <c r="D345" s="426" t="s">
        <v>819</v>
      </c>
      <c r="E345" s="426" t="s">
        <v>820</v>
      </c>
      <c r="F345" s="427">
        <v>375</v>
      </c>
      <c r="G345" s="427"/>
      <c r="H345" s="427">
        <v>0</v>
      </c>
      <c r="I345" s="427"/>
      <c r="J345" s="87">
        <v>0</v>
      </c>
      <c r="K345" s="428"/>
      <c r="L345" s="428"/>
      <c r="M345" s="87">
        <v>0</v>
      </c>
      <c r="N345" s="428"/>
      <c r="O345" s="87"/>
      <c r="P345" s="427">
        <v>0</v>
      </c>
      <c r="Q345" s="428"/>
      <c r="R345" s="427">
        <v>0</v>
      </c>
      <c r="S345" s="428"/>
      <c r="T345" s="427">
        <v>0</v>
      </c>
      <c r="U345" s="427">
        <v>0</v>
      </c>
      <c r="V345" s="87">
        <v>0</v>
      </c>
      <c r="W345" s="427">
        <f t="shared" si="60"/>
        <v>0</v>
      </c>
      <c r="X345" s="427">
        <v>0</v>
      </c>
      <c r="Y345" s="427">
        <f t="shared" si="63"/>
        <v>0</v>
      </c>
      <c r="Z345" s="287"/>
      <c r="AA345" s="285"/>
      <c r="AB345" s="264"/>
      <c r="AC345" s="264"/>
    </row>
    <row r="346" spans="1:29">
      <c r="A346" s="426" t="s">
        <v>794</v>
      </c>
      <c r="B346" s="426" t="s">
        <v>980</v>
      </c>
      <c r="C346" s="426" t="s">
        <v>981</v>
      </c>
      <c r="D346" s="426" t="s">
        <v>803</v>
      </c>
      <c r="E346" s="426" t="s">
        <v>804</v>
      </c>
      <c r="F346" s="427">
        <v>1898.76</v>
      </c>
      <c r="G346" s="427"/>
      <c r="H346" s="427">
        <v>2528.89</v>
      </c>
      <c r="I346" s="427"/>
      <c r="J346" s="427">
        <v>2037.24</v>
      </c>
      <c r="K346" s="428"/>
      <c r="L346" s="428"/>
      <c r="M346" s="427">
        <v>2635.91</v>
      </c>
      <c r="N346" s="428"/>
      <c r="O346" s="427"/>
      <c r="P346" s="427">
        <v>2181</v>
      </c>
      <c r="Q346" s="428"/>
      <c r="R346" s="427">
        <v>2714</v>
      </c>
      <c r="S346" s="428"/>
      <c r="T346" s="427">
        <v>0</v>
      </c>
      <c r="U346" s="427">
        <v>0</v>
      </c>
      <c r="V346" s="429">
        <v>805.03</v>
      </c>
      <c r="W346" s="427">
        <f t="shared" si="60"/>
        <v>805.03</v>
      </c>
      <c r="X346" s="427">
        <v>2714</v>
      </c>
      <c r="Y346" s="427">
        <f t="shared" si="63"/>
        <v>0</v>
      </c>
      <c r="Z346" s="287"/>
      <c r="AA346" s="285"/>
      <c r="AB346" s="264"/>
      <c r="AC346" s="264"/>
    </row>
    <row r="347" spans="1:29">
      <c r="A347" s="426" t="s">
        <v>794</v>
      </c>
      <c r="B347" s="426" t="s">
        <v>980</v>
      </c>
      <c r="C347" s="426" t="s">
        <v>981</v>
      </c>
      <c r="D347" s="426" t="s">
        <v>831</v>
      </c>
      <c r="E347" s="426" t="s">
        <v>832</v>
      </c>
      <c r="F347" s="427">
        <v>12760.65</v>
      </c>
      <c r="G347" s="427"/>
      <c r="H347" s="427">
        <v>24768.32</v>
      </c>
      <c r="I347" s="427"/>
      <c r="J347" s="427">
        <v>22666.05</v>
      </c>
      <c r="K347" s="428"/>
      <c r="L347" s="428"/>
      <c r="M347" s="427">
        <v>25973.35</v>
      </c>
      <c r="N347" s="428"/>
      <c r="O347" s="427"/>
      <c r="P347" s="427">
        <v>26618</v>
      </c>
      <c r="Q347" s="428"/>
      <c r="R347" s="427">
        <v>25853</v>
      </c>
      <c r="S347" s="428"/>
      <c r="T347" s="427">
        <v>0</v>
      </c>
      <c r="U347" s="427">
        <v>0</v>
      </c>
      <c r="V347" s="429">
        <v>7779.83</v>
      </c>
      <c r="W347" s="427">
        <f t="shared" si="60"/>
        <v>7779.83</v>
      </c>
      <c r="X347" s="427">
        <v>25853</v>
      </c>
      <c r="Y347" s="427">
        <f t="shared" si="63"/>
        <v>0</v>
      </c>
      <c r="Z347" s="287"/>
      <c r="AA347" s="285"/>
      <c r="AB347" s="264"/>
      <c r="AC347" s="264"/>
    </row>
    <row r="348" spans="1:29">
      <c r="A348" s="426" t="s">
        <v>794</v>
      </c>
      <c r="B348" s="426" t="s">
        <v>980</v>
      </c>
      <c r="C348" s="426" t="s">
        <v>981</v>
      </c>
      <c r="D348" s="426" t="s">
        <v>807</v>
      </c>
      <c r="E348" s="426" t="s">
        <v>808</v>
      </c>
      <c r="F348" s="427">
        <v>52249.57</v>
      </c>
      <c r="G348" s="427"/>
      <c r="H348" s="427">
        <v>59137.279999999999</v>
      </c>
      <c r="I348" s="427"/>
      <c r="J348" s="427">
        <v>46282.25</v>
      </c>
      <c r="K348" s="428"/>
      <c r="L348" s="428"/>
      <c r="M348" s="427">
        <v>38701.26</v>
      </c>
      <c r="N348" s="428"/>
      <c r="O348" s="427"/>
      <c r="P348" s="427">
        <v>51213</v>
      </c>
      <c r="Q348" s="428"/>
      <c r="R348" s="429">
        <v>43273</v>
      </c>
      <c r="S348" s="428"/>
      <c r="T348" s="427">
        <v>0</v>
      </c>
      <c r="U348" s="427">
        <v>0</v>
      </c>
      <c r="V348" s="429">
        <v>14090.22</v>
      </c>
      <c r="W348" s="427">
        <f t="shared" si="60"/>
        <v>14090.22</v>
      </c>
      <c r="X348" s="429">
        <v>43273</v>
      </c>
      <c r="Y348" s="427">
        <f t="shared" si="63"/>
        <v>0</v>
      </c>
      <c r="Z348" s="287"/>
      <c r="AA348" s="285"/>
      <c r="AB348" s="264"/>
      <c r="AC348" s="264"/>
    </row>
    <row r="349" spans="1:29">
      <c r="A349" s="426"/>
      <c r="B349" s="426"/>
      <c r="C349" s="426"/>
      <c r="D349" s="426"/>
      <c r="E349" s="426"/>
      <c r="F349" s="427">
        <f>SUM(F341:F348)</f>
        <v>201320.68000000002</v>
      </c>
      <c r="G349" s="427"/>
      <c r="H349" s="427">
        <f>SUM(H341:H348)</f>
        <v>303530.28000000003</v>
      </c>
      <c r="I349" s="427"/>
      <c r="J349" s="427">
        <f>SUM(J341:J348)</f>
        <v>264118.01</v>
      </c>
      <c r="K349" s="428">
        <f>SUM(K341:K348)</f>
        <v>4</v>
      </c>
      <c r="L349" s="428"/>
      <c r="M349" s="427">
        <f>SUM(M341:M348)</f>
        <v>267106.40000000002</v>
      </c>
      <c r="N349" s="428">
        <f>SUM(N341:N348)</f>
        <v>4</v>
      </c>
      <c r="O349" s="427"/>
      <c r="P349" s="427">
        <f>SUM(P341:P348)</f>
        <v>283390</v>
      </c>
      <c r="Q349" s="428">
        <f>SUM(Q341:Q348)</f>
        <v>4</v>
      </c>
      <c r="R349" s="427">
        <f>SUM(R341:R348)</f>
        <v>271594</v>
      </c>
      <c r="S349" s="428">
        <f>SUM(S341:S348)</f>
        <v>4</v>
      </c>
      <c r="T349" s="427">
        <f t="shared" ref="T349:Y349" si="64">SUM(T341:T348)</f>
        <v>0</v>
      </c>
      <c r="U349" s="427">
        <f t="shared" si="64"/>
        <v>0</v>
      </c>
      <c r="V349" s="427">
        <f t="shared" si="64"/>
        <v>82520.33</v>
      </c>
      <c r="W349" s="427">
        <f t="shared" si="64"/>
        <v>82520.33</v>
      </c>
      <c r="X349" s="427">
        <f>SUM(X341:X348)</f>
        <v>271594</v>
      </c>
      <c r="Y349" s="427">
        <f t="shared" si="64"/>
        <v>0</v>
      </c>
      <c r="Z349" s="287"/>
      <c r="AA349" s="285"/>
      <c r="AB349" s="264"/>
      <c r="AC349" s="264"/>
    </row>
    <row r="350" spans="1:29">
      <c r="A350" s="426"/>
      <c r="B350" s="426"/>
      <c r="C350" s="426"/>
      <c r="D350" s="426"/>
      <c r="E350" s="426"/>
      <c r="F350" s="427"/>
      <c r="G350" s="427"/>
      <c r="H350" s="427"/>
      <c r="I350" s="427"/>
      <c r="J350" s="427"/>
      <c r="K350" s="428"/>
      <c r="L350" s="428"/>
      <c r="M350" s="427"/>
      <c r="N350" s="428"/>
      <c r="O350" s="427"/>
      <c r="P350" s="427"/>
      <c r="Q350" s="428"/>
      <c r="R350" s="427"/>
      <c r="S350" s="428"/>
      <c r="T350" s="427"/>
      <c r="U350" s="427"/>
      <c r="V350" s="427"/>
      <c r="W350" s="427"/>
      <c r="X350" s="427"/>
      <c r="Y350" s="427"/>
      <c r="Z350" s="287"/>
      <c r="AA350" s="285"/>
      <c r="AB350" s="264"/>
      <c r="AC350" s="264"/>
    </row>
    <row r="351" spans="1:29">
      <c r="A351" s="426" t="s">
        <v>794</v>
      </c>
      <c r="B351" s="426" t="s">
        <v>982</v>
      </c>
      <c r="C351" s="426" t="s">
        <v>983</v>
      </c>
      <c r="D351" s="426" t="s">
        <v>936</v>
      </c>
      <c r="E351" s="426" t="s">
        <v>937</v>
      </c>
      <c r="F351" s="427">
        <v>344250</v>
      </c>
      <c r="G351" s="427"/>
      <c r="H351" s="427">
        <v>333234</v>
      </c>
      <c r="I351" s="427"/>
      <c r="J351" s="427">
        <v>331993.09000000003</v>
      </c>
      <c r="K351" s="428"/>
      <c r="L351" s="428"/>
      <c r="M351" s="427">
        <v>323204.76</v>
      </c>
      <c r="N351" s="428"/>
      <c r="O351" s="427"/>
      <c r="P351" s="427">
        <v>325000</v>
      </c>
      <c r="Q351" s="428"/>
      <c r="R351" s="427">
        <v>387500</v>
      </c>
      <c r="S351" s="428"/>
      <c r="T351" s="427">
        <v>0</v>
      </c>
      <c r="U351" s="427">
        <v>0</v>
      </c>
      <c r="V351" s="427">
        <v>0</v>
      </c>
      <c r="W351" s="427">
        <f t="shared" si="60"/>
        <v>0</v>
      </c>
      <c r="X351" s="427">
        <v>387500</v>
      </c>
      <c r="Y351" s="427">
        <f>R351-X351</f>
        <v>0</v>
      </c>
      <c r="Z351" s="287"/>
      <c r="AA351" s="285"/>
      <c r="AB351" s="264"/>
      <c r="AC351" s="264"/>
    </row>
    <row r="352" spans="1:29">
      <c r="A352" s="426" t="s">
        <v>794</v>
      </c>
      <c r="B352" s="426" t="s">
        <v>982</v>
      </c>
      <c r="C352" s="426" t="s">
        <v>983</v>
      </c>
      <c r="D352" s="426" t="s">
        <v>880</v>
      </c>
      <c r="E352" s="426" t="s">
        <v>881</v>
      </c>
      <c r="F352" s="427">
        <v>63620</v>
      </c>
      <c r="G352" s="427"/>
      <c r="H352" s="427">
        <v>113454</v>
      </c>
      <c r="I352" s="427"/>
      <c r="J352" s="427">
        <v>119749.6</v>
      </c>
      <c r="K352" s="428"/>
      <c r="L352" s="428"/>
      <c r="M352" s="427">
        <v>125316</v>
      </c>
      <c r="N352" s="428"/>
      <c r="O352" s="427"/>
      <c r="P352" s="427">
        <v>131508</v>
      </c>
      <c r="Q352" s="428"/>
      <c r="R352" s="427">
        <v>128148</v>
      </c>
      <c r="S352" s="428"/>
      <c r="T352" s="427">
        <v>0</v>
      </c>
      <c r="U352" s="427">
        <v>100000</v>
      </c>
      <c r="V352" s="427">
        <v>0</v>
      </c>
      <c r="W352" s="427">
        <f t="shared" si="60"/>
        <v>100000</v>
      </c>
      <c r="X352" s="427">
        <v>128148</v>
      </c>
      <c r="Y352" s="427">
        <f>R352-X352</f>
        <v>0</v>
      </c>
      <c r="Z352" s="287"/>
      <c r="AA352" s="285"/>
      <c r="AB352" s="264"/>
      <c r="AC352" s="264"/>
    </row>
    <row r="353" spans="1:29">
      <c r="A353" s="426"/>
      <c r="B353" s="426"/>
      <c r="C353" s="426"/>
      <c r="D353" s="426"/>
      <c r="E353" s="426"/>
      <c r="F353" s="427">
        <f>SUM(F351:F352)</f>
        <v>407870</v>
      </c>
      <c r="G353" s="427"/>
      <c r="H353" s="427">
        <f>SUM(H351:H352)</f>
        <v>446688</v>
      </c>
      <c r="I353" s="427"/>
      <c r="J353" s="427">
        <f>SUM(J351:J352)</f>
        <v>451742.69000000006</v>
      </c>
      <c r="K353" s="428"/>
      <c r="L353" s="428"/>
      <c r="M353" s="427">
        <f>SUM(M351:M352)</f>
        <v>448520.76</v>
      </c>
      <c r="N353" s="428"/>
      <c r="O353" s="427"/>
      <c r="P353" s="427">
        <f>SUM(P351:P352)</f>
        <v>456508</v>
      </c>
      <c r="Q353" s="428"/>
      <c r="R353" s="427">
        <f>SUM(R351:R352)</f>
        <v>515648</v>
      </c>
      <c r="S353" s="428"/>
      <c r="T353" s="427">
        <f t="shared" ref="T353:Y353" si="65">SUM(T351:T352)</f>
        <v>0</v>
      </c>
      <c r="U353" s="427">
        <f t="shared" si="65"/>
        <v>100000</v>
      </c>
      <c r="V353" s="427">
        <f t="shared" si="65"/>
        <v>0</v>
      </c>
      <c r="W353" s="427">
        <f t="shared" si="65"/>
        <v>100000</v>
      </c>
      <c r="X353" s="427">
        <f t="shared" si="65"/>
        <v>515648</v>
      </c>
      <c r="Y353" s="427">
        <f t="shared" si="65"/>
        <v>0</v>
      </c>
      <c r="Z353" s="287"/>
      <c r="AA353" s="285"/>
      <c r="AB353" s="264"/>
      <c r="AC353" s="264"/>
    </row>
    <row r="354" spans="1:29">
      <c r="A354" s="426"/>
      <c r="B354" s="426"/>
      <c r="C354" s="426"/>
      <c r="D354" s="426"/>
      <c r="E354" s="426"/>
      <c r="F354" s="427"/>
      <c r="G354" s="427"/>
      <c r="H354" s="427"/>
      <c r="I354" s="427"/>
      <c r="J354" s="427"/>
      <c r="K354" s="428"/>
      <c r="L354" s="428"/>
      <c r="M354" s="427"/>
      <c r="N354" s="428"/>
      <c r="O354" s="427"/>
      <c r="P354" s="427"/>
      <c r="Q354" s="428"/>
      <c r="R354" s="427"/>
      <c r="S354" s="428"/>
      <c r="T354" s="427"/>
      <c r="U354" s="427"/>
      <c r="V354" s="427"/>
      <c r="W354" s="427"/>
      <c r="X354" s="427"/>
      <c r="Y354" s="427"/>
      <c r="Z354" s="287"/>
      <c r="AA354" s="285"/>
      <c r="AB354" s="264"/>
      <c r="AC354" s="264"/>
    </row>
    <row r="355" spans="1:29">
      <c r="A355" s="426" t="s">
        <v>794</v>
      </c>
      <c r="B355" s="426" t="s">
        <v>984</v>
      </c>
      <c r="C355" s="426" t="s">
        <v>985</v>
      </c>
      <c r="D355" s="426" t="s">
        <v>960</v>
      </c>
      <c r="E355" s="426" t="s">
        <v>961</v>
      </c>
      <c r="F355" s="427">
        <v>1733</v>
      </c>
      <c r="G355" s="427"/>
      <c r="H355" s="427">
        <v>1978</v>
      </c>
      <c r="I355" s="427"/>
      <c r="J355" s="427">
        <v>0</v>
      </c>
      <c r="K355" s="428"/>
      <c r="L355" s="428"/>
      <c r="M355" s="427">
        <v>0</v>
      </c>
      <c r="N355" s="428"/>
      <c r="O355" s="427"/>
      <c r="P355" s="427">
        <v>2000</v>
      </c>
      <c r="Q355" s="428"/>
      <c r="R355" s="427">
        <v>0</v>
      </c>
      <c r="S355" s="428"/>
      <c r="T355" s="427">
        <v>0</v>
      </c>
      <c r="U355" s="427">
        <v>0</v>
      </c>
      <c r="V355" s="427">
        <v>0</v>
      </c>
      <c r="W355" s="427">
        <f t="shared" si="60"/>
        <v>0</v>
      </c>
      <c r="X355" s="427">
        <v>0</v>
      </c>
      <c r="Y355" s="427">
        <f>R355-X355</f>
        <v>0</v>
      </c>
      <c r="Z355" s="287"/>
      <c r="AA355" s="285"/>
      <c r="AB355" s="264"/>
      <c r="AC355" s="264"/>
    </row>
    <row r="356" spans="1:29">
      <c r="A356" s="426" t="s">
        <v>794</v>
      </c>
      <c r="B356" s="426" t="s">
        <v>984</v>
      </c>
      <c r="C356" s="426" t="s">
        <v>985</v>
      </c>
      <c r="D356" s="426" t="s">
        <v>962</v>
      </c>
      <c r="E356" s="426" t="s">
        <v>963</v>
      </c>
      <c r="F356" s="427">
        <v>0</v>
      </c>
      <c r="G356" s="427"/>
      <c r="H356" s="427">
        <v>0</v>
      </c>
      <c r="I356" s="427"/>
      <c r="J356" s="427">
        <v>6000</v>
      </c>
      <c r="K356" s="428"/>
      <c r="L356" s="428"/>
      <c r="M356" s="427">
        <v>0</v>
      </c>
      <c r="N356" s="428"/>
      <c r="O356" s="427"/>
      <c r="P356" s="427">
        <v>16200</v>
      </c>
      <c r="Q356" s="428"/>
      <c r="R356" s="427">
        <v>0</v>
      </c>
      <c r="S356" s="428"/>
      <c r="T356" s="427">
        <v>0</v>
      </c>
      <c r="U356" s="427">
        <v>0</v>
      </c>
      <c r="V356" s="427">
        <v>0</v>
      </c>
      <c r="W356" s="427">
        <f t="shared" si="60"/>
        <v>0</v>
      </c>
      <c r="X356" s="427">
        <v>0</v>
      </c>
      <c r="Y356" s="427">
        <f>R356-X356</f>
        <v>0</v>
      </c>
      <c r="Z356" s="287"/>
      <c r="AA356" s="285"/>
      <c r="AB356" s="264"/>
      <c r="AC356" s="264"/>
    </row>
    <row r="357" spans="1:29">
      <c r="A357" s="426" t="s">
        <v>794</v>
      </c>
      <c r="B357" s="426" t="s">
        <v>984</v>
      </c>
      <c r="C357" s="426" t="s">
        <v>985</v>
      </c>
      <c r="D357" s="426" t="s">
        <v>843</v>
      </c>
      <c r="E357" s="426" t="s">
        <v>844</v>
      </c>
      <c r="F357" s="427">
        <v>0</v>
      </c>
      <c r="G357" s="427"/>
      <c r="H357" s="427">
        <v>0</v>
      </c>
      <c r="I357" s="427"/>
      <c r="J357" s="427">
        <v>0</v>
      </c>
      <c r="K357" s="428"/>
      <c r="L357" s="428"/>
      <c r="M357" s="427">
        <v>0</v>
      </c>
      <c r="N357" s="428"/>
      <c r="O357" s="427"/>
      <c r="P357" s="427">
        <v>0</v>
      </c>
      <c r="Q357" s="428"/>
      <c r="R357" s="427">
        <v>0</v>
      </c>
      <c r="S357" s="428"/>
      <c r="T357" s="427">
        <v>0</v>
      </c>
      <c r="U357" s="427">
        <v>0</v>
      </c>
      <c r="V357" s="427">
        <v>0</v>
      </c>
      <c r="W357" s="427">
        <f t="shared" si="60"/>
        <v>0</v>
      </c>
      <c r="X357" s="427">
        <v>0</v>
      </c>
      <c r="Y357" s="427">
        <f>R357-X357</f>
        <v>0</v>
      </c>
      <c r="Z357" s="287"/>
      <c r="AA357" s="285"/>
      <c r="AB357" s="264"/>
      <c r="AC357" s="264"/>
    </row>
    <row r="358" spans="1:29">
      <c r="A358" s="426" t="s">
        <v>794</v>
      </c>
      <c r="B358" s="426" t="s">
        <v>984</v>
      </c>
      <c r="C358" s="426" t="s">
        <v>985</v>
      </c>
      <c r="D358" s="426" t="s">
        <v>972</v>
      </c>
      <c r="E358" s="426" t="s">
        <v>973</v>
      </c>
      <c r="F358" s="427">
        <v>0</v>
      </c>
      <c r="G358" s="427"/>
      <c r="H358" s="427">
        <v>0</v>
      </c>
      <c r="I358" s="427"/>
      <c r="J358" s="427">
        <v>11191.33</v>
      </c>
      <c r="K358" s="428"/>
      <c r="L358" s="428"/>
      <c r="M358" s="427">
        <v>0</v>
      </c>
      <c r="N358" s="428"/>
      <c r="O358" s="427"/>
      <c r="P358" s="427">
        <v>130000</v>
      </c>
      <c r="Q358" s="428"/>
      <c r="R358" s="427">
        <v>0</v>
      </c>
      <c r="S358" s="428"/>
      <c r="T358" s="427">
        <v>0</v>
      </c>
      <c r="U358" s="427">
        <v>0</v>
      </c>
      <c r="V358" s="427">
        <v>0</v>
      </c>
      <c r="W358" s="427">
        <f t="shared" si="60"/>
        <v>0</v>
      </c>
      <c r="X358" s="427">
        <v>0</v>
      </c>
      <c r="Y358" s="427">
        <f>R358-X358</f>
        <v>0</v>
      </c>
      <c r="Z358" s="287"/>
      <c r="AA358" s="285"/>
      <c r="AB358" s="264"/>
      <c r="AC358" s="264"/>
    </row>
    <row r="359" spans="1:29">
      <c r="A359" s="426" t="s">
        <v>794</v>
      </c>
      <c r="B359" s="426" t="s">
        <v>984</v>
      </c>
      <c r="C359" s="426" t="s">
        <v>985</v>
      </c>
      <c r="D359" s="426" t="s">
        <v>880</v>
      </c>
      <c r="E359" s="426" t="s">
        <v>881</v>
      </c>
      <c r="F359" s="427">
        <v>0</v>
      </c>
      <c r="G359" s="427"/>
      <c r="H359" s="427">
        <v>0</v>
      </c>
      <c r="I359" s="427"/>
      <c r="J359" s="427">
        <v>0</v>
      </c>
      <c r="K359" s="428"/>
      <c r="L359" s="428"/>
      <c r="M359" s="427">
        <v>0</v>
      </c>
      <c r="N359" s="428"/>
      <c r="O359" s="427"/>
      <c r="P359" s="427">
        <v>0</v>
      </c>
      <c r="Q359" s="428"/>
      <c r="R359" s="427">
        <v>0</v>
      </c>
      <c r="S359" s="428"/>
      <c r="T359" s="427">
        <v>0</v>
      </c>
      <c r="U359" s="427">
        <v>0</v>
      </c>
      <c r="V359" s="427">
        <v>0</v>
      </c>
      <c r="W359" s="427">
        <f t="shared" si="60"/>
        <v>0</v>
      </c>
      <c r="X359" s="427">
        <v>0</v>
      </c>
      <c r="Y359" s="427">
        <f>R359-X359</f>
        <v>0</v>
      </c>
      <c r="Z359" s="287"/>
      <c r="AA359" s="285"/>
      <c r="AB359" s="264"/>
      <c r="AC359" s="264"/>
    </row>
    <row r="360" spans="1:29">
      <c r="A360" s="426"/>
      <c r="B360" s="426"/>
      <c r="C360" s="426"/>
      <c r="D360" s="426"/>
      <c r="E360" s="426"/>
      <c r="F360" s="427">
        <f>SUM(F355:F359)</f>
        <v>1733</v>
      </c>
      <c r="G360" s="427"/>
      <c r="H360" s="427">
        <f>SUM(H355:H359)</f>
        <v>1978</v>
      </c>
      <c r="I360" s="427"/>
      <c r="J360" s="427">
        <f>SUM(J355:J359)</f>
        <v>17191.330000000002</v>
      </c>
      <c r="K360" s="428"/>
      <c r="L360" s="428"/>
      <c r="M360" s="427">
        <f>SUM(M355:M359)</f>
        <v>0</v>
      </c>
      <c r="N360" s="428"/>
      <c r="O360" s="427"/>
      <c r="P360" s="427">
        <f>SUM(P355:P359)</f>
        <v>148200</v>
      </c>
      <c r="Q360" s="428"/>
      <c r="R360" s="427">
        <f>SUM(R355:R359)</f>
        <v>0</v>
      </c>
      <c r="S360" s="428"/>
      <c r="T360" s="427">
        <f t="shared" ref="T360:Y360" si="66">SUM(T355:T359)</f>
        <v>0</v>
      </c>
      <c r="U360" s="427">
        <f t="shared" si="66"/>
        <v>0</v>
      </c>
      <c r="V360" s="427">
        <f t="shared" si="66"/>
        <v>0</v>
      </c>
      <c r="W360" s="427">
        <f t="shared" si="66"/>
        <v>0</v>
      </c>
      <c r="X360" s="427">
        <f>SUM(X355:X359)</f>
        <v>0</v>
      </c>
      <c r="Y360" s="427">
        <f t="shared" si="66"/>
        <v>0</v>
      </c>
      <c r="Z360" s="287"/>
      <c r="AA360" s="285"/>
      <c r="AB360" s="264"/>
      <c r="AC360" s="264"/>
    </row>
    <row r="361" spans="1:29">
      <c r="A361" s="426"/>
      <c r="B361" s="426"/>
      <c r="C361" s="426"/>
      <c r="D361" s="426"/>
      <c r="E361" s="426"/>
      <c r="F361" s="427"/>
      <c r="G361" s="427"/>
      <c r="H361" s="427"/>
      <c r="I361" s="427"/>
      <c r="J361" s="427"/>
      <c r="K361" s="428"/>
      <c r="L361" s="428"/>
      <c r="M361" s="427"/>
      <c r="N361" s="428"/>
      <c r="O361" s="427"/>
      <c r="P361" s="427"/>
      <c r="Q361" s="428"/>
      <c r="R361" s="427"/>
      <c r="S361" s="428"/>
      <c r="T361" s="427"/>
      <c r="U361" s="427"/>
      <c r="V361" s="427"/>
      <c r="W361" s="427"/>
      <c r="X361" s="427"/>
      <c r="Y361" s="427"/>
      <c r="Z361" s="287"/>
      <c r="AA361" s="285"/>
      <c r="AB361" s="264"/>
      <c r="AC361" s="264"/>
    </row>
    <row r="362" spans="1:29">
      <c r="A362" s="426" t="s">
        <v>794</v>
      </c>
      <c r="B362" s="426" t="s">
        <v>986</v>
      </c>
      <c r="C362" s="426" t="s">
        <v>987</v>
      </c>
      <c r="D362" s="426" t="s">
        <v>797</v>
      </c>
      <c r="E362" s="426" t="s">
        <v>798</v>
      </c>
      <c r="F362" s="427">
        <v>343360.49</v>
      </c>
      <c r="G362" s="427"/>
      <c r="H362" s="427">
        <v>323953.98</v>
      </c>
      <c r="I362" s="427"/>
      <c r="J362" s="427">
        <v>390561.16</v>
      </c>
      <c r="K362" s="428">
        <v>8</v>
      </c>
      <c r="L362" s="428"/>
      <c r="M362" s="427">
        <v>403969.81</v>
      </c>
      <c r="N362" s="428">
        <v>8</v>
      </c>
      <c r="O362" s="427"/>
      <c r="P362" s="427">
        <v>454280</v>
      </c>
      <c r="Q362" s="428">
        <v>10</v>
      </c>
      <c r="R362" s="429">
        <v>484138</v>
      </c>
      <c r="S362" s="428">
        <v>8</v>
      </c>
      <c r="T362" s="427">
        <v>0</v>
      </c>
      <c r="U362" s="427">
        <v>0</v>
      </c>
      <c r="V362" s="429">
        <v>93103.45</v>
      </c>
      <c r="W362" s="427">
        <f t="shared" si="60"/>
        <v>93103.45</v>
      </c>
      <c r="X362" s="427">
        <v>484138</v>
      </c>
      <c r="Y362" s="427">
        <f t="shared" ref="Y362:Y369" si="67">R362-X362</f>
        <v>0</v>
      </c>
      <c r="Z362" s="287"/>
      <c r="AA362" s="285"/>
      <c r="AB362" s="264"/>
      <c r="AC362" s="264"/>
    </row>
    <row r="363" spans="1:29">
      <c r="A363" s="426" t="s">
        <v>794</v>
      </c>
      <c r="B363" s="426" t="s">
        <v>986</v>
      </c>
      <c r="C363" s="426" t="s">
        <v>987</v>
      </c>
      <c r="D363" s="426" t="s">
        <v>803</v>
      </c>
      <c r="E363" s="426" t="s">
        <v>804</v>
      </c>
      <c r="F363" s="427">
        <v>3081.86</v>
      </c>
      <c r="G363" s="427"/>
      <c r="H363" s="427">
        <v>3583.44</v>
      </c>
      <c r="I363" s="427"/>
      <c r="J363" s="427">
        <v>5555.73</v>
      </c>
      <c r="K363" s="428"/>
      <c r="L363" s="428"/>
      <c r="M363" s="427">
        <v>5732.13</v>
      </c>
      <c r="N363" s="428"/>
      <c r="O363" s="427"/>
      <c r="P363" s="427">
        <v>6587.06</v>
      </c>
      <c r="Q363" s="428"/>
      <c r="R363" s="427">
        <v>6162</v>
      </c>
      <c r="S363" s="428"/>
      <c r="T363" s="427">
        <v>0</v>
      </c>
      <c r="U363" s="427">
        <v>0</v>
      </c>
      <c r="V363" s="429">
        <v>1073.97</v>
      </c>
      <c r="W363" s="427">
        <f t="shared" si="60"/>
        <v>1073.97</v>
      </c>
      <c r="X363" s="427">
        <v>6162</v>
      </c>
      <c r="Y363" s="427">
        <f t="shared" si="67"/>
        <v>0</v>
      </c>
      <c r="Z363" s="287"/>
      <c r="AA363" s="285"/>
      <c r="AB363" s="264"/>
      <c r="AC363" s="264"/>
    </row>
    <row r="364" spans="1:29">
      <c r="A364" s="426" t="s">
        <v>794</v>
      </c>
      <c r="B364" s="426" t="s">
        <v>986</v>
      </c>
      <c r="C364" s="426" t="s">
        <v>987</v>
      </c>
      <c r="D364" s="426" t="s">
        <v>805</v>
      </c>
      <c r="E364" s="426" t="s">
        <v>806</v>
      </c>
      <c r="F364" s="427">
        <v>0</v>
      </c>
      <c r="G364" s="427"/>
      <c r="H364" s="427">
        <v>0</v>
      </c>
      <c r="I364" s="427"/>
      <c r="J364" s="427">
        <v>0</v>
      </c>
      <c r="K364" s="428"/>
      <c r="L364" s="428"/>
      <c r="M364" s="427">
        <v>1149.48</v>
      </c>
      <c r="N364" s="428"/>
      <c r="O364" s="427"/>
      <c r="P364" s="427">
        <v>0</v>
      </c>
      <c r="Q364" s="428"/>
      <c r="R364" s="427">
        <v>0</v>
      </c>
      <c r="S364" s="428"/>
      <c r="T364" s="427">
        <v>0</v>
      </c>
      <c r="U364" s="427">
        <v>0</v>
      </c>
      <c r="V364" s="427">
        <v>0</v>
      </c>
      <c r="W364" s="427">
        <f>T364+U364+V364</f>
        <v>0</v>
      </c>
      <c r="X364" s="427">
        <v>0</v>
      </c>
      <c r="Y364" s="427">
        <f t="shared" si="67"/>
        <v>0</v>
      </c>
      <c r="Z364" s="287"/>
      <c r="AA364" s="285"/>
      <c r="AB364" s="264"/>
      <c r="AC364" s="264"/>
    </row>
    <row r="365" spans="1:29">
      <c r="A365" s="426" t="s">
        <v>794</v>
      </c>
      <c r="B365" s="426" t="s">
        <v>986</v>
      </c>
      <c r="C365" s="426" t="s">
        <v>987</v>
      </c>
      <c r="D365" s="426" t="s">
        <v>831</v>
      </c>
      <c r="E365" s="426" t="s">
        <v>832</v>
      </c>
      <c r="F365" s="427">
        <v>0</v>
      </c>
      <c r="G365" s="427"/>
      <c r="H365" s="427">
        <v>0</v>
      </c>
      <c r="I365" s="427"/>
      <c r="J365" s="427">
        <v>0</v>
      </c>
      <c r="K365" s="428"/>
      <c r="L365" s="428"/>
      <c r="M365" s="427">
        <v>0</v>
      </c>
      <c r="N365" s="428"/>
      <c r="O365" s="427"/>
      <c r="P365" s="427">
        <v>0</v>
      </c>
      <c r="Q365" s="428"/>
      <c r="R365" s="427">
        <v>0</v>
      </c>
      <c r="S365" s="428"/>
      <c r="T365" s="427">
        <v>0</v>
      </c>
      <c r="U365" s="427">
        <v>0</v>
      </c>
      <c r="V365" s="427">
        <v>0</v>
      </c>
      <c r="W365" s="427">
        <f t="shared" si="60"/>
        <v>0</v>
      </c>
      <c r="X365" s="427">
        <v>0</v>
      </c>
      <c r="Y365" s="427">
        <f t="shared" si="67"/>
        <v>0</v>
      </c>
      <c r="Z365" s="287"/>
      <c r="AA365" s="285"/>
      <c r="AB365" s="264"/>
      <c r="AC365" s="264"/>
    </row>
    <row r="366" spans="1:29">
      <c r="A366" s="426" t="s">
        <v>794</v>
      </c>
      <c r="B366" s="426" t="s">
        <v>986</v>
      </c>
      <c r="C366" s="426" t="s">
        <v>987</v>
      </c>
      <c r="D366" s="426" t="s">
        <v>807</v>
      </c>
      <c r="E366" s="426" t="s">
        <v>808</v>
      </c>
      <c r="F366" s="427">
        <v>55217.2</v>
      </c>
      <c r="G366" s="427"/>
      <c r="H366" s="427">
        <v>62254.44</v>
      </c>
      <c r="I366" s="427"/>
      <c r="J366" s="427">
        <v>45620.23</v>
      </c>
      <c r="K366" s="428"/>
      <c r="L366" s="428"/>
      <c r="M366" s="427">
        <v>53033.4</v>
      </c>
      <c r="N366" s="428"/>
      <c r="O366" s="427"/>
      <c r="P366" s="427">
        <v>65830</v>
      </c>
      <c r="Q366" s="428"/>
      <c r="R366" s="429">
        <v>12577</v>
      </c>
      <c r="S366" s="428"/>
      <c r="T366" s="427">
        <v>0</v>
      </c>
      <c r="U366" s="427">
        <v>0</v>
      </c>
      <c r="V366" s="429">
        <v>5618.28</v>
      </c>
      <c r="W366" s="427">
        <f t="shared" si="60"/>
        <v>5618.28</v>
      </c>
      <c r="X366" s="429">
        <v>12577</v>
      </c>
      <c r="Y366" s="427">
        <f t="shared" si="67"/>
        <v>0</v>
      </c>
      <c r="Z366" s="287"/>
      <c r="AA366" s="285"/>
      <c r="AB366" s="264"/>
      <c r="AC366" s="264"/>
    </row>
    <row r="367" spans="1:29">
      <c r="A367" s="426" t="s">
        <v>794</v>
      </c>
      <c r="B367" s="426" t="s">
        <v>986</v>
      </c>
      <c r="C367" s="426" t="s">
        <v>987</v>
      </c>
      <c r="D367" s="431" t="s">
        <v>809</v>
      </c>
      <c r="E367" s="426" t="s">
        <v>810</v>
      </c>
      <c r="F367" s="427">
        <v>85805.19</v>
      </c>
      <c r="G367" s="427"/>
      <c r="H367" s="427">
        <v>80809.070000000007</v>
      </c>
      <c r="I367" s="427"/>
      <c r="J367" s="427">
        <v>99880.38</v>
      </c>
      <c r="K367" s="428"/>
      <c r="L367" s="428"/>
      <c r="M367" s="427">
        <v>0</v>
      </c>
      <c r="N367" s="428"/>
      <c r="O367" s="427"/>
      <c r="P367" s="427">
        <v>143979</v>
      </c>
      <c r="Q367" s="428"/>
      <c r="R367" s="429">
        <v>60396</v>
      </c>
      <c r="S367" s="428"/>
      <c r="T367" s="427">
        <v>0</v>
      </c>
      <c r="U367" s="427">
        <v>0</v>
      </c>
      <c r="V367" s="429">
        <v>13579.08</v>
      </c>
      <c r="W367" s="427">
        <f t="shared" si="60"/>
        <v>13579.08</v>
      </c>
      <c r="X367" s="429">
        <v>60396</v>
      </c>
      <c r="Y367" s="427">
        <f>R367-X367</f>
        <v>0</v>
      </c>
      <c r="Z367" s="287"/>
      <c r="AA367" s="285"/>
      <c r="AB367" s="264"/>
      <c r="AC367" s="264"/>
    </row>
    <row r="368" spans="1:29">
      <c r="A368" s="426" t="s">
        <v>794</v>
      </c>
      <c r="B368" s="426" t="s">
        <v>986</v>
      </c>
      <c r="C368" s="426" t="s">
        <v>987</v>
      </c>
      <c r="D368" s="426" t="s">
        <v>958</v>
      </c>
      <c r="E368" s="426" t="s">
        <v>959</v>
      </c>
      <c r="F368" s="427">
        <v>38400</v>
      </c>
      <c r="G368" s="427"/>
      <c r="H368" s="427">
        <v>0</v>
      </c>
      <c r="I368" s="427"/>
      <c r="J368" s="427">
        <v>0</v>
      </c>
      <c r="K368" s="428"/>
      <c r="L368" s="428"/>
      <c r="M368" s="427">
        <v>0</v>
      </c>
      <c r="N368" s="428"/>
      <c r="O368" s="427"/>
      <c r="P368" s="427">
        <v>0</v>
      </c>
      <c r="Q368" s="428"/>
      <c r="R368" s="427">
        <v>0</v>
      </c>
      <c r="S368" s="428"/>
      <c r="T368" s="427">
        <v>0</v>
      </c>
      <c r="U368" s="427">
        <v>0</v>
      </c>
      <c r="V368" s="427">
        <v>0</v>
      </c>
      <c r="W368" s="427">
        <f t="shared" si="60"/>
        <v>0</v>
      </c>
      <c r="X368" s="427">
        <v>0</v>
      </c>
      <c r="Y368" s="427">
        <f t="shared" si="67"/>
        <v>0</v>
      </c>
      <c r="Z368" s="287"/>
      <c r="AA368" s="285"/>
      <c r="AB368" s="264"/>
      <c r="AC368" s="264"/>
    </row>
    <row r="369" spans="1:29">
      <c r="A369" s="426" t="s">
        <v>794</v>
      </c>
      <c r="B369" s="426" t="s">
        <v>986</v>
      </c>
      <c r="C369" s="426" t="s">
        <v>987</v>
      </c>
      <c r="D369" s="426" t="s">
        <v>841</v>
      </c>
      <c r="E369" s="426" t="s">
        <v>842</v>
      </c>
      <c r="F369" s="427">
        <v>11505.44</v>
      </c>
      <c r="G369" s="427"/>
      <c r="H369" s="427">
        <v>16455</v>
      </c>
      <c r="I369" s="427"/>
      <c r="J369" s="427">
        <v>0</v>
      </c>
      <c r="K369" s="428"/>
      <c r="L369" s="428"/>
      <c r="M369" s="427">
        <v>0</v>
      </c>
      <c r="N369" s="428"/>
      <c r="O369" s="427"/>
      <c r="P369" s="427">
        <v>0</v>
      </c>
      <c r="Q369" s="428"/>
      <c r="R369" s="427">
        <v>0</v>
      </c>
      <c r="S369" s="428"/>
      <c r="T369" s="427">
        <v>0</v>
      </c>
      <c r="U369" s="427">
        <v>0</v>
      </c>
      <c r="V369" s="427">
        <v>0</v>
      </c>
      <c r="W369" s="427">
        <f t="shared" si="60"/>
        <v>0</v>
      </c>
      <c r="X369" s="427">
        <v>0</v>
      </c>
      <c r="Y369" s="427">
        <f t="shared" si="67"/>
        <v>0</v>
      </c>
      <c r="Z369" s="287"/>
      <c r="AA369" s="285"/>
      <c r="AB369" s="264"/>
      <c r="AC369" s="264"/>
    </row>
    <row r="370" spans="1:29">
      <c r="A370" s="426"/>
      <c r="B370" s="426"/>
      <c r="C370" s="426"/>
      <c r="D370" s="426"/>
      <c r="E370" s="426"/>
      <c r="F370" s="427">
        <f>SUM(F362:F369)</f>
        <v>537370.17999999993</v>
      </c>
      <c r="G370" s="427"/>
      <c r="H370" s="427">
        <f>SUM(H362:H369)</f>
        <v>487055.93</v>
      </c>
      <c r="I370" s="427"/>
      <c r="J370" s="427">
        <f>SUM(J362:J369)</f>
        <v>541617.5</v>
      </c>
      <c r="K370" s="428">
        <f>SUM(K362:K369)</f>
        <v>8</v>
      </c>
      <c r="L370" s="428"/>
      <c r="M370" s="427">
        <f>SUM(M362:M369)</f>
        <v>463884.82</v>
      </c>
      <c r="N370" s="428">
        <f>SUM(N362:N369)</f>
        <v>8</v>
      </c>
      <c r="O370" s="427"/>
      <c r="P370" s="427">
        <f>SUM(P362:P369)</f>
        <v>670676.06000000006</v>
      </c>
      <c r="Q370" s="428">
        <f>SUM(Q362:Q369)</f>
        <v>10</v>
      </c>
      <c r="R370" s="427">
        <f>SUM(R362:R369)</f>
        <v>563273</v>
      </c>
      <c r="S370" s="428">
        <f>SUM(S362:S369)</f>
        <v>8</v>
      </c>
      <c r="T370" s="427">
        <f t="shared" ref="T370:Y370" si="68">SUM(T362:T369)</f>
        <v>0</v>
      </c>
      <c r="U370" s="427">
        <f t="shared" si="68"/>
        <v>0</v>
      </c>
      <c r="V370" s="427">
        <f t="shared" si="68"/>
        <v>113374.78</v>
      </c>
      <c r="W370" s="427">
        <f t="shared" si="68"/>
        <v>113374.78</v>
      </c>
      <c r="X370" s="427">
        <f>SUM(X362:X369)</f>
        <v>563273</v>
      </c>
      <c r="Y370" s="427">
        <f t="shared" si="68"/>
        <v>0</v>
      </c>
      <c r="Z370" s="287"/>
      <c r="AA370" s="285"/>
      <c r="AB370" s="264"/>
      <c r="AC370" s="264"/>
    </row>
    <row r="371" spans="1:29">
      <c r="A371" s="426"/>
      <c r="B371" s="426"/>
      <c r="C371" s="426"/>
      <c r="D371" s="426"/>
      <c r="E371" s="426"/>
      <c r="F371" s="427"/>
      <c r="G371" s="427"/>
      <c r="H371" s="427"/>
      <c r="I371" s="427"/>
      <c r="J371" s="427"/>
      <c r="K371" s="428"/>
      <c r="L371" s="428"/>
      <c r="M371" s="427"/>
      <c r="N371" s="428"/>
      <c r="O371" s="427"/>
      <c r="P371" s="427"/>
      <c r="Q371" s="428"/>
      <c r="R371" s="427"/>
      <c r="S371" s="428"/>
      <c r="T371" s="427"/>
      <c r="U371" s="427"/>
      <c r="V371" s="427"/>
      <c r="W371" s="427"/>
      <c r="X371" s="427"/>
      <c r="Y371" s="427"/>
      <c r="Z371" s="287"/>
      <c r="AA371" s="285"/>
      <c r="AB371" s="264"/>
      <c r="AC371" s="264"/>
    </row>
    <row r="372" spans="1:29">
      <c r="A372" s="426" t="s">
        <v>794</v>
      </c>
      <c r="B372" s="426" t="s">
        <v>988</v>
      </c>
      <c r="C372" s="426" t="s">
        <v>989</v>
      </c>
      <c r="D372" s="426" t="s">
        <v>936</v>
      </c>
      <c r="E372" s="426" t="s">
        <v>937</v>
      </c>
      <c r="F372" s="427">
        <v>930989.93</v>
      </c>
      <c r="G372" s="427"/>
      <c r="H372" s="427">
        <v>982958.48</v>
      </c>
      <c r="I372" s="427"/>
      <c r="J372" s="254">
        <v>964779.78</v>
      </c>
      <c r="K372" s="428"/>
      <c r="L372" s="428"/>
      <c r="M372" s="427">
        <v>960024.87</v>
      </c>
      <c r="N372" s="428"/>
      <c r="O372" s="254"/>
      <c r="P372" s="427">
        <v>900000</v>
      </c>
      <c r="Q372" s="428"/>
      <c r="R372" s="427">
        <v>900000</v>
      </c>
      <c r="S372" s="428"/>
      <c r="T372" s="427">
        <v>0</v>
      </c>
      <c r="U372" s="429">
        <v>661453.07999999996</v>
      </c>
      <c r="V372" s="429">
        <v>238546.92</v>
      </c>
      <c r="W372" s="427">
        <f t="shared" si="60"/>
        <v>900000</v>
      </c>
      <c r="X372" s="427">
        <v>900000</v>
      </c>
      <c r="Y372" s="427">
        <f>R372-X372</f>
        <v>0</v>
      </c>
      <c r="Z372" s="287"/>
      <c r="AA372" s="285"/>
      <c r="AB372" s="264"/>
      <c r="AC372" s="264"/>
    </row>
    <row r="373" spans="1:29">
      <c r="A373" s="426"/>
      <c r="B373" s="426"/>
      <c r="C373" s="426"/>
      <c r="D373" s="426"/>
      <c r="E373" s="426"/>
      <c r="F373" s="427"/>
      <c r="G373" s="427"/>
      <c r="H373" s="427"/>
      <c r="I373" s="427"/>
      <c r="J373" s="427"/>
      <c r="K373" s="428"/>
      <c r="L373" s="428"/>
      <c r="M373" s="427"/>
      <c r="N373" s="428"/>
      <c r="O373" s="427"/>
      <c r="P373" s="427"/>
      <c r="Q373" s="428"/>
      <c r="R373" s="427"/>
      <c r="S373" s="428"/>
      <c r="T373" s="427"/>
      <c r="U373" s="427"/>
      <c r="V373" s="427"/>
      <c r="W373" s="427"/>
      <c r="X373" s="427"/>
      <c r="Y373" s="427"/>
      <c r="Z373" s="287"/>
      <c r="AA373" s="285"/>
      <c r="AB373" s="264"/>
      <c r="AC373" s="264"/>
    </row>
    <row r="374" spans="1:29">
      <c r="A374" s="426" t="s">
        <v>794</v>
      </c>
      <c r="B374" s="426" t="s">
        <v>990</v>
      </c>
      <c r="C374" s="426" t="s">
        <v>991</v>
      </c>
      <c r="D374" s="426" t="s">
        <v>936</v>
      </c>
      <c r="E374" s="426" t="s">
        <v>937</v>
      </c>
      <c r="F374" s="427">
        <v>235000</v>
      </c>
      <c r="G374" s="427"/>
      <c r="H374" s="427">
        <v>230300</v>
      </c>
      <c r="I374" s="427"/>
      <c r="J374" s="427">
        <v>230300</v>
      </c>
      <c r="K374" s="428"/>
      <c r="L374" s="428"/>
      <c r="M374" s="427">
        <v>204450</v>
      </c>
      <c r="N374" s="428"/>
      <c r="O374" s="427"/>
      <c r="P374" s="427">
        <v>230300</v>
      </c>
      <c r="Q374" s="428"/>
      <c r="R374" s="427">
        <v>230300</v>
      </c>
      <c r="S374" s="428"/>
      <c r="T374" s="427">
        <v>0</v>
      </c>
      <c r="U374" s="429">
        <v>115150</v>
      </c>
      <c r="V374" s="429">
        <v>115150</v>
      </c>
      <c r="W374" s="427">
        <f t="shared" si="60"/>
        <v>230300</v>
      </c>
      <c r="X374" s="427">
        <v>230300</v>
      </c>
      <c r="Y374" s="427">
        <f>R374-X374</f>
        <v>0</v>
      </c>
      <c r="Z374" s="287"/>
      <c r="AA374" s="285"/>
      <c r="AB374" s="264"/>
      <c r="AC374" s="264"/>
    </row>
    <row r="375" spans="1:29">
      <c r="A375" s="426"/>
      <c r="B375" s="426"/>
      <c r="C375" s="426"/>
      <c r="D375" s="426"/>
      <c r="E375" s="426"/>
      <c r="F375" s="427"/>
      <c r="G375" s="427"/>
      <c r="H375" s="427"/>
      <c r="I375" s="427"/>
      <c r="J375" s="427"/>
      <c r="K375" s="428"/>
      <c r="L375" s="428"/>
      <c r="M375" s="427"/>
      <c r="N375" s="428"/>
      <c r="O375" s="427"/>
      <c r="P375" s="427"/>
      <c r="Q375" s="428"/>
      <c r="R375" s="427"/>
      <c r="S375" s="428"/>
      <c r="T375" s="427"/>
      <c r="U375" s="427"/>
      <c r="V375" s="427"/>
      <c r="W375" s="427"/>
      <c r="X375" s="427"/>
      <c r="Y375" s="427"/>
      <c r="Z375" s="287"/>
      <c r="AA375" s="285"/>
      <c r="AB375" s="264"/>
      <c r="AC375" s="264"/>
    </row>
    <row r="376" spans="1:29">
      <c r="A376" s="426" t="s">
        <v>794</v>
      </c>
      <c r="B376" s="426" t="s">
        <v>992</v>
      </c>
      <c r="C376" s="426" t="s">
        <v>993</v>
      </c>
      <c r="D376" s="426" t="s">
        <v>797</v>
      </c>
      <c r="E376" s="426" t="s">
        <v>798</v>
      </c>
      <c r="F376" s="427">
        <v>127228.83</v>
      </c>
      <c r="G376" s="427"/>
      <c r="H376" s="427">
        <v>14728.95</v>
      </c>
      <c r="I376" s="427"/>
      <c r="J376" s="427">
        <v>0</v>
      </c>
      <c r="K376" s="428"/>
      <c r="L376" s="428"/>
      <c r="M376" s="427">
        <v>0</v>
      </c>
      <c r="N376" s="428"/>
      <c r="O376" s="427"/>
      <c r="P376" s="427">
        <v>0</v>
      </c>
      <c r="Q376" s="428"/>
      <c r="R376" s="427">
        <v>0</v>
      </c>
      <c r="S376" s="428"/>
      <c r="T376" s="427">
        <v>0</v>
      </c>
      <c r="U376" s="427">
        <v>0</v>
      </c>
      <c r="V376" s="427">
        <v>0</v>
      </c>
      <c r="W376" s="427">
        <f t="shared" si="60"/>
        <v>0</v>
      </c>
      <c r="X376" s="427">
        <v>0</v>
      </c>
      <c r="Y376" s="427">
        <f t="shared" ref="Y376:Y385" si="69">R376-X376</f>
        <v>0</v>
      </c>
      <c r="Z376" s="287"/>
      <c r="AA376" s="285"/>
      <c r="AB376" s="264"/>
      <c r="AC376" s="264"/>
    </row>
    <row r="377" spans="1:29">
      <c r="A377" s="426" t="s">
        <v>794</v>
      </c>
      <c r="B377" s="426" t="s">
        <v>992</v>
      </c>
      <c r="C377" s="426" t="s">
        <v>993</v>
      </c>
      <c r="D377" s="426" t="s">
        <v>829</v>
      </c>
      <c r="E377" s="426" t="s">
        <v>830</v>
      </c>
      <c r="F377" s="427">
        <v>28000</v>
      </c>
      <c r="G377" s="427"/>
      <c r="H377" s="427">
        <v>34500</v>
      </c>
      <c r="I377" s="427"/>
      <c r="J377" s="427">
        <v>37000</v>
      </c>
      <c r="K377" s="428"/>
      <c r="L377" s="428"/>
      <c r="M377" s="427">
        <v>32587.83</v>
      </c>
      <c r="N377" s="428"/>
      <c r="O377" s="427"/>
      <c r="P377" s="427">
        <v>37000</v>
      </c>
      <c r="Q377" s="428"/>
      <c r="R377" s="427">
        <v>36000</v>
      </c>
      <c r="S377" s="428"/>
      <c r="T377" s="427">
        <v>0</v>
      </c>
      <c r="U377" s="427">
        <v>0</v>
      </c>
      <c r="V377" s="427">
        <v>0</v>
      </c>
      <c r="W377" s="427">
        <f t="shared" si="60"/>
        <v>0</v>
      </c>
      <c r="X377" s="427">
        <v>36000</v>
      </c>
      <c r="Y377" s="427">
        <f t="shared" si="69"/>
        <v>0</v>
      </c>
      <c r="Z377" s="287"/>
      <c r="AA377" s="285"/>
      <c r="AB377" s="264"/>
      <c r="AC377" s="264"/>
    </row>
    <row r="378" spans="1:29">
      <c r="A378" s="426" t="s">
        <v>794</v>
      </c>
      <c r="B378" s="426" t="s">
        <v>992</v>
      </c>
      <c r="C378" s="426" t="s">
        <v>993</v>
      </c>
      <c r="D378" s="426" t="s">
        <v>819</v>
      </c>
      <c r="E378" s="426" t="s">
        <v>820</v>
      </c>
      <c r="F378" s="427">
        <v>700</v>
      </c>
      <c r="G378" s="427"/>
      <c r="H378" s="427">
        <v>100</v>
      </c>
      <c r="I378" s="427"/>
      <c r="J378" s="427">
        <v>0</v>
      </c>
      <c r="K378" s="428"/>
      <c r="L378" s="428"/>
      <c r="M378" s="427">
        <v>0</v>
      </c>
      <c r="N378" s="428"/>
      <c r="O378" s="427"/>
      <c r="P378" s="427">
        <v>0</v>
      </c>
      <c r="Q378" s="428"/>
      <c r="R378" s="427">
        <v>0</v>
      </c>
      <c r="S378" s="428"/>
      <c r="T378" s="427">
        <v>0</v>
      </c>
      <c r="U378" s="427">
        <v>0</v>
      </c>
      <c r="V378" s="427">
        <v>0</v>
      </c>
      <c r="W378" s="427">
        <f t="shared" si="60"/>
        <v>0</v>
      </c>
      <c r="X378" s="427">
        <v>0</v>
      </c>
      <c r="Y378" s="427">
        <f t="shared" si="69"/>
        <v>0</v>
      </c>
      <c r="Z378" s="287"/>
      <c r="AA378" s="285"/>
      <c r="AB378" s="264"/>
      <c r="AC378" s="264"/>
    </row>
    <row r="379" spans="1:29">
      <c r="A379" s="426" t="s">
        <v>794</v>
      </c>
      <c r="B379" s="426" t="s">
        <v>992</v>
      </c>
      <c r="C379" s="426" t="s">
        <v>993</v>
      </c>
      <c r="D379" s="426" t="s">
        <v>803</v>
      </c>
      <c r="E379" s="426" t="s">
        <v>804</v>
      </c>
      <c r="F379" s="427">
        <v>304.33999999999997</v>
      </c>
      <c r="G379" s="427"/>
      <c r="H379" s="427">
        <v>398.41</v>
      </c>
      <c r="I379" s="427"/>
      <c r="J379" s="427">
        <v>434.7</v>
      </c>
      <c r="K379" s="428"/>
      <c r="L379" s="428"/>
      <c r="M379" s="427">
        <v>399.88</v>
      </c>
      <c r="N379" s="428"/>
      <c r="O379" s="427"/>
      <c r="P379" s="427">
        <v>0</v>
      </c>
      <c r="Q379" s="428"/>
      <c r="R379" s="427">
        <v>400</v>
      </c>
      <c r="S379" s="428"/>
      <c r="T379" s="427">
        <v>0</v>
      </c>
      <c r="U379" s="427">
        <v>0</v>
      </c>
      <c r="V379" s="427">
        <v>0</v>
      </c>
      <c r="W379" s="427">
        <f t="shared" si="60"/>
        <v>0</v>
      </c>
      <c r="X379" s="427">
        <v>400</v>
      </c>
      <c r="Y379" s="427">
        <f t="shared" si="69"/>
        <v>0</v>
      </c>
      <c r="Z379" s="287"/>
      <c r="AA379" s="285"/>
      <c r="AB379" s="264"/>
      <c r="AC379" s="264"/>
    </row>
    <row r="380" spans="1:29">
      <c r="A380" s="426" t="s">
        <v>794</v>
      </c>
      <c r="B380" s="426" t="s">
        <v>992</v>
      </c>
      <c r="C380" s="426" t="s">
        <v>993</v>
      </c>
      <c r="D380" s="426" t="s">
        <v>831</v>
      </c>
      <c r="E380" s="426" t="s">
        <v>832</v>
      </c>
      <c r="F380" s="427">
        <v>0</v>
      </c>
      <c r="G380" s="427"/>
      <c r="H380" s="427">
        <v>57</v>
      </c>
      <c r="I380" s="427"/>
      <c r="J380" s="427">
        <v>0</v>
      </c>
      <c r="K380" s="428"/>
      <c r="L380" s="428"/>
      <c r="M380" s="427">
        <v>0</v>
      </c>
      <c r="N380" s="428"/>
      <c r="O380" s="427"/>
      <c r="P380" s="427">
        <v>0</v>
      </c>
      <c r="Q380" s="428"/>
      <c r="R380" s="427">
        <v>0</v>
      </c>
      <c r="S380" s="428"/>
      <c r="T380" s="427">
        <v>0</v>
      </c>
      <c r="U380" s="427">
        <v>0</v>
      </c>
      <c r="V380" s="427">
        <v>0</v>
      </c>
      <c r="W380" s="427">
        <f t="shared" si="60"/>
        <v>0</v>
      </c>
      <c r="X380" s="427">
        <v>0</v>
      </c>
      <c r="Y380" s="427">
        <f t="shared" si="69"/>
        <v>0</v>
      </c>
      <c r="Z380" s="287"/>
      <c r="AA380" s="285"/>
      <c r="AB380" s="264"/>
      <c r="AC380" s="264"/>
    </row>
    <row r="381" spans="1:29">
      <c r="A381" s="426" t="s">
        <v>794</v>
      </c>
      <c r="B381" s="426" t="s">
        <v>992</v>
      </c>
      <c r="C381" s="426" t="s">
        <v>993</v>
      </c>
      <c r="D381" s="426" t="s">
        <v>807</v>
      </c>
      <c r="E381" s="426" t="s">
        <v>808</v>
      </c>
      <c r="F381" s="427">
        <v>5575.71</v>
      </c>
      <c r="G381" s="427"/>
      <c r="H381" s="427">
        <v>636.57000000000005</v>
      </c>
      <c r="I381" s="427"/>
      <c r="J381" s="427">
        <v>0</v>
      </c>
      <c r="K381" s="428"/>
      <c r="L381" s="428"/>
      <c r="M381" s="427">
        <v>0</v>
      </c>
      <c r="N381" s="428"/>
      <c r="O381" s="427"/>
      <c r="P381" s="427">
        <v>0</v>
      </c>
      <c r="Q381" s="428"/>
      <c r="R381" s="427">
        <v>0</v>
      </c>
      <c r="S381" s="428"/>
      <c r="T381" s="427">
        <v>0</v>
      </c>
      <c r="U381" s="427">
        <v>0</v>
      </c>
      <c r="V381" s="427">
        <v>0</v>
      </c>
      <c r="W381" s="427">
        <f>T381+U381+V381</f>
        <v>0</v>
      </c>
      <c r="X381" s="427">
        <v>0</v>
      </c>
      <c r="Y381" s="427">
        <f t="shared" si="69"/>
        <v>0</v>
      </c>
      <c r="Z381" s="287"/>
      <c r="AA381" s="285"/>
      <c r="AB381" s="264"/>
      <c r="AC381" s="264"/>
    </row>
    <row r="382" spans="1:29">
      <c r="A382" s="426" t="s">
        <v>794</v>
      </c>
      <c r="B382" s="426" t="s">
        <v>992</v>
      </c>
      <c r="C382" s="426" t="s">
        <v>993</v>
      </c>
      <c r="D382" s="426" t="s">
        <v>994</v>
      </c>
      <c r="E382" s="426" t="s">
        <v>995</v>
      </c>
      <c r="F382" s="427">
        <v>5990</v>
      </c>
      <c r="G382" s="427"/>
      <c r="H382" s="427">
        <v>0</v>
      </c>
      <c r="I382" s="427"/>
      <c r="J382" s="427">
        <v>0</v>
      </c>
      <c r="K382" s="428"/>
      <c r="L382" s="428"/>
      <c r="M382" s="427">
        <v>0</v>
      </c>
      <c r="N382" s="428"/>
      <c r="O382" s="427"/>
      <c r="P382" s="427">
        <v>0</v>
      </c>
      <c r="Q382" s="428"/>
      <c r="R382" s="427">
        <v>0</v>
      </c>
      <c r="S382" s="428"/>
      <c r="T382" s="427">
        <v>0</v>
      </c>
      <c r="U382" s="427">
        <v>0</v>
      </c>
      <c r="V382" s="427">
        <v>0</v>
      </c>
      <c r="W382" s="427">
        <f>T382+U382+V382</f>
        <v>0</v>
      </c>
      <c r="X382" s="427">
        <v>0</v>
      </c>
      <c r="Y382" s="427">
        <f t="shared" si="69"/>
        <v>0</v>
      </c>
      <c r="Z382" s="287"/>
      <c r="AA382" s="285"/>
      <c r="AB382" s="264"/>
      <c r="AC382" s="264"/>
    </row>
    <row r="383" spans="1:29">
      <c r="A383" s="426" t="s">
        <v>794</v>
      </c>
      <c r="B383" s="426" t="s">
        <v>992</v>
      </c>
      <c r="C383" s="426" t="s">
        <v>993</v>
      </c>
      <c r="D383" s="426" t="s">
        <v>841</v>
      </c>
      <c r="E383" s="426" t="s">
        <v>842</v>
      </c>
      <c r="F383" s="427">
        <v>1118.69</v>
      </c>
      <c r="G383" s="427"/>
      <c r="H383" s="427">
        <v>0</v>
      </c>
      <c r="I383" s="427"/>
      <c r="J383" s="427">
        <v>0</v>
      </c>
      <c r="K383" s="428"/>
      <c r="L383" s="428"/>
      <c r="M383" s="427">
        <v>0</v>
      </c>
      <c r="N383" s="428"/>
      <c r="O383" s="427"/>
      <c r="P383" s="427">
        <v>0</v>
      </c>
      <c r="Q383" s="428"/>
      <c r="R383" s="427">
        <v>0</v>
      </c>
      <c r="S383" s="428"/>
      <c r="T383" s="427">
        <v>0</v>
      </c>
      <c r="U383" s="427">
        <v>0</v>
      </c>
      <c r="V383" s="427">
        <v>0</v>
      </c>
      <c r="W383" s="427">
        <f>T383+U383+V383</f>
        <v>0</v>
      </c>
      <c r="X383" s="427">
        <v>0</v>
      </c>
      <c r="Y383" s="427">
        <f t="shared" si="69"/>
        <v>0</v>
      </c>
      <c r="Z383" s="287"/>
      <c r="AA383" s="285"/>
      <c r="AB383" s="264"/>
      <c r="AC383" s="264"/>
    </row>
    <row r="384" spans="1:29">
      <c r="A384" s="426" t="s">
        <v>794</v>
      </c>
      <c r="B384" s="426" t="s">
        <v>992</v>
      </c>
      <c r="C384" s="426" t="s">
        <v>993</v>
      </c>
      <c r="D384" s="426" t="s">
        <v>843</v>
      </c>
      <c r="E384" s="426" t="s">
        <v>844</v>
      </c>
      <c r="F384" s="427">
        <v>1640.35</v>
      </c>
      <c r="G384" s="427"/>
      <c r="H384" s="427">
        <v>0</v>
      </c>
      <c r="I384" s="427"/>
      <c r="J384" s="427">
        <v>0</v>
      </c>
      <c r="K384" s="428"/>
      <c r="L384" s="428"/>
      <c r="M384" s="427">
        <v>0</v>
      </c>
      <c r="N384" s="428"/>
      <c r="O384" s="427"/>
      <c r="P384" s="427">
        <v>0</v>
      </c>
      <c r="Q384" s="428"/>
      <c r="R384" s="427">
        <v>0</v>
      </c>
      <c r="S384" s="428"/>
      <c r="T384" s="427">
        <v>0</v>
      </c>
      <c r="U384" s="427">
        <v>0</v>
      </c>
      <c r="V384" s="427">
        <v>0</v>
      </c>
      <c r="W384" s="427">
        <f>T384+U384+V384</f>
        <v>0</v>
      </c>
      <c r="X384" s="427">
        <v>0</v>
      </c>
      <c r="Y384" s="427">
        <f t="shared" si="69"/>
        <v>0</v>
      </c>
      <c r="Z384" s="287"/>
      <c r="AA384" s="285"/>
      <c r="AB384" s="264"/>
      <c r="AC384" s="264"/>
    </row>
    <row r="385" spans="1:29">
      <c r="A385" s="426" t="s">
        <v>794</v>
      </c>
      <c r="B385" s="426" t="s">
        <v>992</v>
      </c>
      <c r="C385" s="426" t="s">
        <v>993</v>
      </c>
      <c r="D385" s="426" t="s">
        <v>996</v>
      </c>
      <c r="E385" s="426" t="s">
        <v>997</v>
      </c>
      <c r="F385" s="427">
        <v>6023.94</v>
      </c>
      <c r="G385" s="427"/>
      <c r="H385" s="427">
        <v>0</v>
      </c>
      <c r="I385" s="427"/>
      <c r="J385" s="427">
        <v>0</v>
      </c>
      <c r="K385" s="428"/>
      <c r="L385" s="428"/>
      <c r="M385" s="427">
        <v>0</v>
      </c>
      <c r="N385" s="428"/>
      <c r="O385" s="427"/>
      <c r="P385" s="427">
        <v>0</v>
      </c>
      <c r="Q385" s="428"/>
      <c r="R385" s="427">
        <v>0</v>
      </c>
      <c r="S385" s="428"/>
      <c r="T385" s="427">
        <v>0</v>
      </c>
      <c r="U385" s="427">
        <v>0</v>
      </c>
      <c r="V385" s="427">
        <v>0</v>
      </c>
      <c r="W385" s="427">
        <f>T385+U385+V385</f>
        <v>0</v>
      </c>
      <c r="X385" s="427">
        <v>0</v>
      </c>
      <c r="Y385" s="427">
        <f t="shared" si="69"/>
        <v>0</v>
      </c>
      <c r="Z385" s="287"/>
      <c r="AA385" s="285"/>
      <c r="AB385" s="264"/>
      <c r="AC385" s="264"/>
    </row>
    <row r="386" spans="1:29">
      <c r="A386" s="426"/>
      <c r="B386" s="426"/>
      <c r="C386" s="426"/>
      <c r="D386" s="426"/>
      <c r="E386" s="426"/>
      <c r="F386" s="427">
        <f>SUM(F376:F385)</f>
        <v>176581.86000000002</v>
      </c>
      <c r="G386" s="427"/>
      <c r="H386" s="427">
        <f>SUM(H376:H385)</f>
        <v>50420.93</v>
      </c>
      <c r="I386" s="427"/>
      <c r="J386" s="427">
        <f>SUM(J376:J385)</f>
        <v>37434.699999999997</v>
      </c>
      <c r="K386" s="428"/>
      <c r="L386" s="428"/>
      <c r="M386" s="427">
        <f>SUM(M376:M385)</f>
        <v>32987.71</v>
      </c>
      <c r="N386" s="428"/>
      <c r="O386" s="427"/>
      <c r="P386" s="427">
        <f>SUM(P376:P385)</f>
        <v>37000</v>
      </c>
      <c r="Q386" s="428"/>
      <c r="R386" s="427">
        <f>SUM(R376:R385)</f>
        <v>36400</v>
      </c>
      <c r="S386" s="428"/>
      <c r="T386" s="427">
        <f t="shared" ref="T386:Y386" si="70">SUM(T376:T385)</f>
        <v>0</v>
      </c>
      <c r="U386" s="427">
        <f t="shared" si="70"/>
        <v>0</v>
      </c>
      <c r="V386" s="427">
        <f t="shared" si="70"/>
        <v>0</v>
      </c>
      <c r="W386" s="427">
        <f t="shared" si="70"/>
        <v>0</v>
      </c>
      <c r="X386" s="427">
        <f t="shared" si="70"/>
        <v>36400</v>
      </c>
      <c r="Y386" s="427">
        <f t="shared" si="70"/>
        <v>0</v>
      </c>
      <c r="Z386" s="287"/>
      <c r="AA386" s="285"/>
      <c r="AB386" s="264"/>
      <c r="AC386" s="264"/>
    </row>
    <row r="387" spans="1:29">
      <c r="A387" s="426"/>
      <c r="B387" s="426"/>
      <c r="C387" s="426"/>
      <c r="D387" s="426"/>
      <c r="E387" s="426"/>
      <c r="F387" s="427"/>
      <c r="G387" s="427"/>
      <c r="H387" s="427"/>
      <c r="I387" s="427"/>
      <c r="J387" s="427"/>
      <c r="K387" s="428"/>
      <c r="L387" s="428"/>
      <c r="M387" s="427"/>
      <c r="N387" s="428"/>
      <c r="O387" s="427"/>
      <c r="P387" s="427"/>
      <c r="Q387" s="428"/>
      <c r="R387" s="427"/>
      <c r="S387" s="428"/>
      <c r="T387" s="427"/>
      <c r="U387" s="427"/>
      <c r="V387" s="427"/>
      <c r="W387" s="427"/>
      <c r="X387" s="427"/>
      <c r="Y387" s="427"/>
      <c r="Z387" s="287"/>
      <c r="AA387" s="285"/>
      <c r="AB387" s="264"/>
      <c r="AC387" s="264"/>
    </row>
    <row r="388" spans="1:29">
      <c r="A388" s="426" t="s">
        <v>794</v>
      </c>
      <c r="B388" s="426" t="s">
        <v>998</v>
      </c>
      <c r="C388" s="426" t="s">
        <v>999</v>
      </c>
      <c r="D388" s="426" t="s">
        <v>797</v>
      </c>
      <c r="E388" s="426" t="s">
        <v>798</v>
      </c>
      <c r="F388" s="427">
        <v>139068</v>
      </c>
      <c r="G388" s="427"/>
      <c r="H388" s="427">
        <v>0</v>
      </c>
      <c r="I388" s="427"/>
      <c r="J388" s="427">
        <v>0</v>
      </c>
      <c r="K388" s="428"/>
      <c r="L388" s="428"/>
      <c r="M388" s="427">
        <v>0</v>
      </c>
      <c r="N388" s="428"/>
      <c r="O388" s="427"/>
      <c r="P388" s="427">
        <v>0</v>
      </c>
      <c r="Q388" s="428"/>
      <c r="R388" s="427">
        <v>0</v>
      </c>
      <c r="S388" s="428"/>
      <c r="T388" s="427">
        <v>0</v>
      </c>
      <c r="U388" s="427">
        <v>0</v>
      </c>
      <c r="V388" s="427">
        <v>0</v>
      </c>
      <c r="W388" s="427">
        <f t="shared" ref="W388:W459" si="71">T388+U388+V388</f>
        <v>0</v>
      </c>
      <c r="X388" s="427">
        <v>0</v>
      </c>
      <c r="Y388" s="427">
        <f t="shared" ref="Y388:Y403" si="72">R388-X388</f>
        <v>0</v>
      </c>
      <c r="Z388" s="287"/>
      <c r="AA388" s="285"/>
      <c r="AB388" s="264"/>
      <c r="AC388" s="264"/>
    </row>
    <row r="389" spans="1:29">
      <c r="A389" s="426" t="s">
        <v>794</v>
      </c>
      <c r="B389" s="426" t="s">
        <v>998</v>
      </c>
      <c r="C389" s="426" t="s">
        <v>999</v>
      </c>
      <c r="D389" s="426" t="s">
        <v>1000</v>
      </c>
      <c r="E389" s="426" t="s">
        <v>1001</v>
      </c>
      <c r="F389" s="427">
        <v>29710</v>
      </c>
      <c r="G389" s="427"/>
      <c r="H389" s="427">
        <v>24435</v>
      </c>
      <c r="I389" s="427"/>
      <c r="J389" s="427">
        <v>37938.879999999997</v>
      </c>
      <c r="K389" s="428"/>
      <c r="L389" s="428"/>
      <c r="M389" s="427">
        <v>11133.96</v>
      </c>
      <c r="N389" s="428"/>
      <c r="O389" s="427"/>
      <c r="P389" s="427">
        <v>37940</v>
      </c>
      <c r="Q389" s="428"/>
      <c r="R389" s="429">
        <v>27940</v>
      </c>
      <c r="S389" s="428"/>
      <c r="T389" s="427">
        <v>0</v>
      </c>
      <c r="U389" s="427">
        <v>0</v>
      </c>
      <c r="V389" s="429">
        <v>3118.28</v>
      </c>
      <c r="W389" s="427">
        <f t="shared" si="71"/>
        <v>3118.28</v>
      </c>
      <c r="X389" s="429">
        <v>27940</v>
      </c>
      <c r="Y389" s="427">
        <f t="shared" si="72"/>
        <v>0</v>
      </c>
      <c r="Z389" s="287"/>
      <c r="AA389" s="285"/>
      <c r="AB389" s="264"/>
      <c r="AC389" s="264"/>
    </row>
    <row r="390" spans="1:29">
      <c r="A390" s="426" t="s">
        <v>794</v>
      </c>
      <c r="B390" s="426" t="s">
        <v>998</v>
      </c>
      <c r="C390" s="426" t="s">
        <v>999</v>
      </c>
      <c r="D390" s="426" t="s">
        <v>1002</v>
      </c>
      <c r="E390" s="426" t="s">
        <v>1003</v>
      </c>
      <c r="F390" s="427">
        <v>247437</v>
      </c>
      <c r="G390" s="427"/>
      <c r="H390" s="427">
        <v>375458</v>
      </c>
      <c r="I390" s="427"/>
      <c r="J390" s="427">
        <v>341307</v>
      </c>
      <c r="K390" s="428"/>
      <c r="L390" s="428"/>
      <c r="M390" s="427">
        <v>376637.54</v>
      </c>
      <c r="N390" s="428"/>
      <c r="O390" s="427"/>
      <c r="P390" s="427">
        <v>379005</v>
      </c>
      <c r="Q390" s="428"/>
      <c r="R390" s="427">
        <v>379005</v>
      </c>
      <c r="S390" s="428"/>
      <c r="T390" s="427">
        <v>0</v>
      </c>
      <c r="U390" s="427">
        <v>0</v>
      </c>
      <c r="V390" s="429">
        <v>2300</v>
      </c>
      <c r="W390" s="427">
        <f>T390+U390+V390</f>
        <v>2300</v>
      </c>
      <c r="X390" s="427">
        <v>379005</v>
      </c>
      <c r="Y390" s="427">
        <f t="shared" si="72"/>
        <v>0</v>
      </c>
      <c r="Z390" s="287"/>
      <c r="AA390" s="285"/>
      <c r="AB390" s="264"/>
      <c r="AC390" s="264"/>
    </row>
    <row r="391" spans="1:29">
      <c r="A391" s="426" t="s">
        <v>794</v>
      </c>
      <c r="B391" s="426" t="s">
        <v>998</v>
      </c>
      <c r="C391" s="426" t="s">
        <v>999</v>
      </c>
      <c r="D391" s="426" t="s">
        <v>803</v>
      </c>
      <c r="E391" s="426" t="s">
        <v>804</v>
      </c>
      <c r="F391" s="427">
        <v>5308.02</v>
      </c>
      <c r="G391" s="427"/>
      <c r="H391" s="427">
        <v>5109.2</v>
      </c>
      <c r="I391" s="427"/>
      <c r="J391" s="427">
        <v>4748.99</v>
      </c>
      <c r="K391" s="428"/>
      <c r="L391" s="428"/>
      <c r="M391" s="427">
        <v>5315.55</v>
      </c>
      <c r="N391" s="428"/>
      <c r="O391" s="427"/>
      <c r="P391" s="427">
        <v>6045.7</v>
      </c>
      <c r="Q391" s="428"/>
      <c r="R391" s="427">
        <v>6045</v>
      </c>
      <c r="S391" s="428"/>
      <c r="T391" s="427">
        <v>0</v>
      </c>
      <c r="U391" s="427">
        <v>0</v>
      </c>
      <c r="V391" s="429">
        <v>77.7</v>
      </c>
      <c r="W391" s="427">
        <f>T391+U391+V391</f>
        <v>77.7</v>
      </c>
      <c r="X391" s="427">
        <v>6045</v>
      </c>
      <c r="Y391" s="427">
        <f t="shared" si="72"/>
        <v>0</v>
      </c>
      <c r="Z391" s="287"/>
      <c r="AA391" s="285"/>
      <c r="AB391" s="264"/>
      <c r="AC391" s="264"/>
    </row>
    <row r="392" spans="1:29">
      <c r="A392" s="426" t="s">
        <v>794</v>
      </c>
      <c r="B392" s="426" t="s">
        <v>998</v>
      </c>
      <c r="C392" s="426" t="s">
        <v>999</v>
      </c>
      <c r="D392" s="426" t="s">
        <v>805</v>
      </c>
      <c r="E392" s="426" t="s">
        <v>806</v>
      </c>
      <c r="F392" s="427">
        <v>8360.59</v>
      </c>
      <c r="G392" s="427"/>
      <c r="H392" s="427">
        <v>8247.07</v>
      </c>
      <c r="I392" s="427"/>
      <c r="J392" s="427">
        <v>7967.06</v>
      </c>
      <c r="K392" s="428"/>
      <c r="L392" s="428"/>
      <c r="M392" s="427">
        <v>8503.2800000000007</v>
      </c>
      <c r="N392" s="428"/>
      <c r="O392" s="427"/>
      <c r="P392" s="427">
        <v>8000</v>
      </c>
      <c r="Q392" s="428"/>
      <c r="R392" s="427">
        <v>8000</v>
      </c>
      <c r="S392" s="428"/>
      <c r="T392" s="427">
        <v>0</v>
      </c>
      <c r="U392" s="427">
        <v>0</v>
      </c>
      <c r="V392" s="429">
        <v>68.819999999999993</v>
      </c>
      <c r="W392" s="427">
        <f>T392+U392+V392</f>
        <v>68.819999999999993</v>
      </c>
      <c r="X392" s="427">
        <v>8000</v>
      </c>
      <c r="Y392" s="427">
        <f t="shared" si="72"/>
        <v>0</v>
      </c>
      <c r="Z392" s="287"/>
      <c r="AA392" s="285"/>
      <c r="AB392" s="264"/>
      <c r="AC392" s="264"/>
    </row>
    <row r="393" spans="1:29">
      <c r="A393" s="426" t="s">
        <v>794</v>
      </c>
      <c r="B393" s="426" t="s">
        <v>998</v>
      </c>
      <c r="C393" s="426" t="s">
        <v>999</v>
      </c>
      <c r="D393" s="426" t="s">
        <v>831</v>
      </c>
      <c r="E393" s="426" t="s">
        <v>832</v>
      </c>
      <c r="F393" s="427">
        <v>4604.3900000000003</v>
      </c>
      <c r="G393" s="427"/>
      <c r="H393" s="427">
        <v>7162.98</v>
      </c>
      <c r="I393" s="427"/>
      <c r="J393" s="427">
        <v>8010.14</v>
      </c>
      <c r="K393" s="428"/>
      <c r="L393" s="428"/>
      <c r="M393" s="427">
        <v>7846.74</v>
      </c>
      <c r="N393" s="428"/>
      <c r="O393" s="427"/>
      <c r="P393" s="427">
        <v>8050</v>
      </c>
      <c r="Q393" s="428"/>
      <c r="R393" s="427">
        <v>8050</v>
      </c>
      <c r="S393" s="428"/>
      <c r="T393" s="427">
        <v>0</v>
      </c>
      <c r="U393" s="427">
        <v>0</v>
      </c>
      <c r="V393" s="429">
        <v>35.75</v>
      </c>
      <c r="W393" s="427">
        <f>T393+U393+V393</f>
        <v>35.75</v>
      </c>
      <c r="X393" s="427">
        <v>8050</v>
      </c>
      <c r="Y393" s="427">
        <f t="shared" si="72"/>
        <v>0</v>
      </c>
      <c r="Z393" s="287"/>
      <c r="AA393" s="285"/>
      <c r="AB393" s="264"/>
      <c r="AC393" s="264"/>
    </row>
    <row r="394" spans="1:29">
      <c r="A394" s="426" t="s">
        <v>794</v>
      </c>
      <c r="B394" s="426" t="s">
        <v>998</v>
      </c>
      <c r="C394" s="426" t="s">
        <v>999</v>
      </c>
      <c r="D394" s="426" t="s">
        <v>958</v>
      </c>
      <c r="E394" s="426" t="s">
        <v>959</v>
      </c>
      <c r="F394" s="427">
        <v>17965</v>
      </c>
      <c r="G394" s="427"/>
      <c r="H394" s="427">
        <v>945</v>
      </c>
      <c r="I394" s="427"/>
      <c r="J394" s="427">
        <v>845</v>
      </c>
      <c r="K394" s="428"/>
      <c r="L394" s="428"/>
      <c r="M394" s="427">
        <v>845</v>
      </c>
      <c r="N394" s="428"/>
      <c r="O394" s="427"/>
      <c r="P394" s="427">
        <v>800</v>
      </c>
      <c r="Q394" s="428"/>
      <c r="R394" s="427">
        <v>800</v>
      </c>
      <c r="S394" s="428"/>
      <c r="T394" s="427">
        <v>0</v>
      </c>
      <c r="U394" s="429">
        <v>470</v>
      </c>
      <c r="V394" s="429">
        <v>330</v>
      </c>
      <c r="W394" s="427">
        <f t="shared" si="71"/>
        <v>800</v>
      </c>
      <c r="X394" s="427">
        <v>800</v>
      </c>
      <c r="Y394" s="427">
        <f t="shared" si="72"/>
        <v>0</v>
      </c>
      <c r="Z394" s="287"/>
      <c r="AA394" s="285"/>
      <c r="AB394" s="264"/>
      <c r="AC394" s="264"/>
    </row>
    <row r="395" spans="1:29">
      <c r="A395" s="426" t="s">
        <v>794</v>
      </c>
      <c r="B395" s="426" t="s">
        <v>998</v>
      </c>
      <c r="C395" s="426" t="s">
        <v>999</v>
      </c>
      <c r="D395" s="426" t="s">
        <v>960</v>
      </c>
      <c r="E395" s="426" t="s">
        <v>961</v>
      </c>
      <c r="F395" s="427">
        <v>33828</v>
      </c>
      <c r="G395" s="427"/>
      <c r="H395" s="427">
        <v>43852</v>
      </c>
      <c r="I395" s="427"/>
      <c r="J395" s="427">
        <v>37450</v>
      </c>
      <c r="K395" s="428"/>
      <c r="L395" s="428"/>
      <c r="M395" s="427">
        <v>68102</v>
      </c>
      <c r="N395" s="428"/>
      <c r="O395" s="427"/>
      <c r="P395" s="427">
        <v>68102</v>
      </c>
      <c r="Q395" s="428"/>
      <c r="R395" s="429">
        <v>99769</v>
      </c>
      <c r="S395" s="428"/>
      <c r="T395" s="427">
        <v>0</v>
      </c>
      <c r="U395" s="427">
        <v>0</v>
      </c>
      <c r="V395" s="429">
        <v>99769</v>
      </c>
      <c r="W395" s="427">
        <f t="shared" si="71"/>
        <v>99769</v>
      </c>
      <c r="X395" s="429">
        <v>99769</v>
      </c>
      <c r="Y395" s="427">
        <f t="shared" si="72"/>
        <v>0</v>
      </c>
      <c r="Z395" s="287"/>
      <c r="AA395" s="285"/>
      <c r="AB395" s="264"/>
      <c r="AC395" s="264"/>
    </row>
    <row r="396" spans="1:29">
      <c r="A396" s="426" t="s">
        <v>794</v>
      </c>
      <c r="B396" s="426" t="s">
        <v>998</v>
      </c>
      <c r="C396" s="426" t="s">
        <v>999</v>
      </c>
      <c r="D396" s="426" t="s">
        <v>890</v>
      </c>
      <c r="E396" s="426" t="s">
        <v>891</v>
      </c>
      <c r="F396" s="427">
        <v>16286</v>
      </c>
      <c r="G396" s="427"/>
      <c r="H396" s="427">
        <v>15435</v>
      </c>
      <c r="I396" s="427"/>
      <c r="J396" s="427">
        <v>12978</v>
      </c>
      <c r="K396" s="428"/>
      <c r="L396" s="428"/>
      <c r="M396" s="427">
        <v>15650</v>
      </c>
      <c r="N396" s="428"/>
      <c r="O396" s="427"/>
      <c r="P396" s="427">
        <v>14910</v>
      </c>
      <c r="Q396" s="428"/>
      <c r="R396" s="427">
        <v>14910</v>
      </c>
      <c r="S396" s="428"/>
      <c r="T396" s="427">
        <v>0</v>
      </c>
      <c r="U396" s="427">
        <v>240</v>
      </c>
      <c r="V396" s="429">
        <v>13635</v>
      </c>
      <c r="W396" s="427">
        <f t="shared" si="71"/>
        <v>13875</v>
      </c>
      <c r="X396" s="427">
        <v>14910</v>
      </c>
      <c r="Y396" s="427">
        <f t="shared" si="72"/>
        <v>0</v>
      </c>
      <c r="Z396" s="287"/>
      <c r="AA396" s="285"/>
      <c r="AB396" s="264"/>
      <c r="AC396" s="264"/>
    </row>
    <row r="397" spans="1:29">
      <c r="A397" s="426" t="s">
        <v>794</v>
      </c>
      <c r="B397" s="426" t="s">
        <v>998</v>
      </c>
      <c r="C397" s="426" t="s">
        <v>999</v>
      </c>
      <c r="D397" s="426" t="s">
        <v>970</v>
      </c>
      <c r="E397" s="426" t="s">
        <v>971</v>
      </c>
      <c r="F397" s="427">
        <v>2427.85</v>
      </c>
      <c r="G397" s="427"/>
      <c r="H397" s="427">
        <v>0</v>
      </c>
      <c r="I397" s="427"/>
      <c r="J397" s="427">
        <v>0</v>
      </c>
      <c r="K397" s="428"/>
      <c r="L397" s="428"/>
      <c r="M397" s="427">
        <v>0</v>
      </c>
      <c r="N397" s="428"/>
      <c r="O397" s="427"/>
      <c r="P397" s="427">
        <v>0</v>
      </c>
      <c r="Q397" s="428"/>
      <c r="R397" s="429">
        <v>1503</v>
      </c>
      <c r="S397" s="428"/>
      <c r="T397" s="429">
        <v>0</v>
      </c>
      <c r="U397" s="429">
        <v>1424.65</v>
      </c>
      <c r="V397" s="429">
        <v>0</v>
      </c>
      <c r="W397" s="427">
        <f t="shared" si="71"/>
        <v>1424.65</v>
      </c>
      <c r="X397" s="429">
        <v>1503</v>
      </c>
      <c r="Y397" s="427">
        <f t="shared" si="72"/>
        <v>0</v>
      </c>
      <c r="Z397" s="287"/>
      <c r="AA397" s="285"/>
      <c r="AB397" s="264"/>
      <c r="AC397" s="264"/>
    </row>
    <row r="398" spans="1:29">
      <c r="A398" s="426" t="s">
        <v>794</v>
      </c>
      <c r="B398" s="426" t="s">
        <v>998</v>
      </c>
      <c r="C398" s="426" t="s">
        <v>999</v>
      </c>
      <c r="D398" s="426" t="s">
        <v>843</v>
      </c>
      <c r="E398" s="426" t="s">
        <v>844</v>
      </c>
      <c r="F398" s="427">
        <v>328.91</v>
      </c>
      <c r="G398" s="427"/>
      <c r="H398" s="427">
        <v>0</v>
      </c>
      <c r="I398" s="427"/>
      <c r="J398" s="427">
        <v>289.06</v>
      </c>
      <c r="K398" s="428"/>
      <c r="L398" s="428"/>
      <c r="M398" s="427">
        <v>81.84</v>
      </c>
      <c r="N398" s="428"/>
      <c r="O398" s="427"/>
      <c r="P398" s="427">
        <v>290</v>
      </c>
      <c r="Q398" s="428"/>
      <c r="R398" s="427">
        <v>290</v>
      </c>
      <c r="S398" s="428"/>
      <c r="T398" s="427">
        <v>0</v>
      </c>
      <c r="U398" s="427">
        <v>0</v>
      </c>
      <c r="V398" s="427">
        <v>0</v>
      </c>
      <c r="W398" s="427">
        <f t="shared" si="71"/>
        <v>0</v>
      </c>
      <c r="X398" s="427">
        <v>290</v>
      </c>
      <c r="Y398" s="427">
        <f t="shared" si="72"/>
        <v>0</v>
      </c>
      <c r="Z398" s="287"/>
      <c r="AA398" s="285"/>
      <c r="AB398" s="264"/>
      <c r="AC398" s="264"/>
    </row>
    <row r="399" spans="1:29">
      <c r="A399" s="426" t="s">
        <v>794</v>
      </c>
      <c r="B399" s="426" t="s">
        <v>998</v>
      </c>
      <c r="C399" s="426" t="s">
        <v>999</v>
      </c>
      <c r="D399" s="426" t="s">
        <v>1004</v>
      </c>
      <c r="E399" s="426" t="s">
        <v>1005</v>
      </c>
      <c r="F399" s="427">
        <v>21941.53</v>
      </c>
      <c r="G399" s="427"/>
      <c r="H399" s="427">
        <v>26691.4</v>
      </c>
      <c r="I399" s="427"/>
      <c r="J399" s="427">
        <v>14000.23</v>
      </c>
      <c r="K399" s="428"/>
      <c r="L399" s="428"/>
      <c r="M399" s="427">
        <v>42465.5</v>
      </c>
      <c r="N399" s="428"/>
      <c r="O399" s="427"/>
      <c r="P399" s="427">
        <v>42500</v>
      </c>
      <c r="Q399" s="428"/>
      <c r="R399" s="427">
        <v>42500</v>
      </c>
      <c r="S399" s="428"/>
      <c r="T399" s="427">
        <v>0</v>
      </c>
      <c r="U399" s="429">
        <v>4649.25</v>
      </c>
      <c r="V399" s="429">
        <v>0</v>
      </c>
      <c r="W399" s="427">
        <f t="shared" si="71"/>
        <v>4649.25</v>
      </c>
      <c r="X399" s="427">
        <v>42500</v>
      </c>
      <c r="Y399" s="427">
        <f t="shared" si="72"/>
        <v>0</v>
      </c>
      <c r="Z399" s="287"/>
      <c r="AA399" s="285"/>
      <c r="AB399" s="264"/>
      <c r="AC399" s="264"/>
    </row>
    <row r="400" spans="1:29">
      <c r="A400" s="426" t="s">
        <v>794</v>
      </c>
      <c r="B400" s="426" t="s">
        <v>998</v>
      </c>
      <c r="C400" s="426" t="s">
        <v>999</v>
      </c>
      <c r="D400" s="426" t="s">
        <v>900</v>
      </c>
      <c r="E400" s="426" t="s">
        <v>901</v>
      </c>
      <c r="F400" s="427">
        <v>114371.23</v>
      </c>
      <c r="G400" s="427"/>
      <c r="H400" s="427">
        <v>73173.259999999995</v>
      </c>
      <c r="I400" s="427"/>
      <c r="J400" s="427">
        <v>63986.23</v>
      </c>
      <c r="K400" s="428"/>
      <c r="L400" s="428"/>
      <c r="M400" s="427">
        <v>63637.4</v>
      </c>
      <c r="N400" s="428"/>
      <c r="O400" s="427"/>
      <c r="P400" s="427">
        <v>77212</v>
      </c>
      <c r="Q400" s="428"/>
      <c r="R400" s="429">
        <v>66069</v>
      </c>
      <c r="S400" s="428"/>
      <c r="T400" s="427">
        <v>0</v>
      </c>
      <c r="U400" s="429">
        <v>45004.05</v>
      </c>
      <c r="V400" s="429">
        <v>21064.59</v>
      </c>
      <c r="W400" s="427">
        <f t="shared" si="71"/>
        <v>66068.639999999999</v>
      </c>
      <c r="X400" s="429">
        <v>66069</v>
      </c>
      <c r="Y400" s="427">
        <f>R400-X400</f>
        <v>0</v>
      </c>
      <c r="Z400" s="287"/>
      <c r="AA400" s="285"/>
      <c r="AB400" s="264"/>
      <c r="AC400" s="264"/>
    </row>
    <row r="401" spans="1:29">
      <c r="A401" s="426" t="s">
        <v>794</v>
      </c>
      <c r="B401" s="426" t="s">
        <v>998</v>
      </c>
      <c r="C401" s="426" t="s">
        <v>999</v>
      </c>
      <c r="D401" s="426" t="s">
        <v>876</v>
      </c>
      <c r="E401" s="426" t="s">
        <v>877</v>
      </c>
      <c r="F401" s="427">
        <v>15700</v>
      </c>
      <c r="G401" s="427"/>
      <c r="H401" s="427">
        <v>15700</v>
      </c>
      <c r="I401" s="427"/>
      <c r="J401" s="427">
        <v>15789.65</v>
      </c>
      <c r="K401" s="428"/>
      <c r="L401" s="428"/>
      <c r="M401" s="427">
        <v>14250.48</v>
      </c>
      <c r="N401" s="428"/>
      <c r="O401" s="427"/>
      <c r="P401" s="427">
        <v>17000</v>
      </c>
      <c r="Q401" s="428"/>
      <c r="R401" s="427">
        <v>16640</v>
      </c>
      <c r="S401" s="428"/>
      <c r="T401" s="427">
        <v>0</v>
      </c>
      <c r="U401" s="429">
        <v>0</v>
      </c>
      <c r="V401" s="429">
        <v>3476</v>
      </c>
      <c r="W401" s="427">
        <f t="shared" si="71"/>
        <v>3476</v>
      </c>
      <c r="X401" s="427">
        <v>16640</v>
      </c>
      <c r="Y401" s="427">
        <f t="shared" si="72"/>
        <v>0</v>
      </c>
      <c r="Z401" s="287"/>
      <c r="AA401" s="285"/>
      <c r="AB401" s="264"/>
      <c r="AC401" s="264"/>
    </row>
    <row r="402" spans="1:29">
      <c r="A402" s="426" t="s">
        <v>794</v>
      </c>
      <c r="B402" s="426" t="s">
        <v>998</v>
      </c>
      <c r="C402" s="426" t="s">
        <v>999</v>
      </c>
      <c r="D402" s="426" t="s">
        <v>878</v>
      </c>
      <c r="E402" s="426" t="s">
        <v>879</v>
      </c>
      <c r="F402" s="427">
        <v>156766.5</v>
      </c>
      <c r="G402" s="427"/>
      <c r="H402" s="427">
        <v>141940.57</v>
      </c>
      <c r="I402" s="427"/>
      <c r="J402" s="427">
        <v>144155.29</v>
      </c>
      <c r="K402" s="428"/>
      <c r="L402" s="428"/>
      <c r="M402" s="427">
        <v>187709.93</v>
      </c>
      <c r="N402" s="428"/>
      <c r="O402" s="427"/>
      <c r="P402" s="427">
        <v>150000</v>
      </c>
      <c r="Q402" s="428"/>
      <c r="R402" s="427">
        <v>150000</v>
      </c>
      <c r="S402" s="428"/>
      <c r="T402" s="429">
        <v>55</v>
      </c>
      <c r="U402" s="429">
        <v>112936.15</v>
      </c>
      <c r="V402" s="429">
        <v>6516.45</v>
      </c>
      <c r="W402" s="427">
        <f t="shared" si="71"/>
        <v>119507.59999999999</v>
      </c>
      <c r="X402" s="427">
        <v>150000</v>
      </c>
      <c r="Y402" s="427">
        <f t="shared" si="72"/>
        <v>0</v>
      </c>
      <c r="Z402" s="287"/>
      <c r="AA402" s="285"/>
      <c r="AB402" s="264"/>
      <c r="AC402" s="264"/>
    </row>
    <row r="403" spans="1:29">
      <c r="A403" s="426" t="s">
        <v>794</v>
      </c>
      <c r="B403" s="426" t="s">
        <v>998</v>
      </c>
      <c r="C403" s="426" t="s">
        <v>999</v>
      </c>
      <c r="D403" s="426" t="s">
        <v>880</v>
      </c>
      <c r="E403" s="426" t="s">
        <v>881</v>
      </c>
      <c r="F403" s="427">
        <v>162272.54</v>
      </c>
      <c r="G403" s="427"/>
      <c r="H403" s="427">
        <v>137201.66</v>
      </c>
      <c r="I403" s="427"/>
      <c r="J403" s="427">
        <v>160647.82</v>
      </c>
      <c r="K403" s="428"/>
      <c r="L403" s="428"/>
      <c r="M403" s="427">
        <v>175594.76</v>
      </c>
      <c r="N403" s="428"/>
      <c r="O403" s="427"/>
      <c r="P403" s="427">
        <v>170000</v>
      </c>
      <c r="Q403" s="428"/>
      <c r="R403" s="427">
        <v>170000</v>
      </c>
      <c r="S403" s="428"/>
      <c r="T403" s="427">
        <v>0</v>
      </c>
      <c r="U403" s="429">
        <v>166355.01</v>
      </c>
      <c r="V403" s="429">
        <v>3644.99</v>
      </c>
      <c r="W403" s="427">
        <f t="shared" si="71"/>
        <v>170000</v>
      </c>
      <c r="X403" s="427">
        <v>170000</v>
      </c>
      <c r="Y403" s="427">
        <f t="shared" si="72"/>
        <v>0</v>
      </c>
      <c r="Z403" s="287"/>
      <c r="AA403" s="285"/>
      <c r="AB403" s="264"/>
      <c r="AC403" s="264"/>
    </row>
    <row r="404" spans="1:29">
      <c r="A404" s="426"/>
      <c r="B404" s="426"/>
      <c r="C404" s="426"/>
      <c r="D404" s="426"/>
      <c r="E404" s="426"/>
      <c r="F404" s="427">
        <f>SUM(F388:F403)</f>
        <v>976375.56</v>
      </c>
      <c r="G404" s="427"/>
      <c r="H404" s="427">
        <f>SUM(H388:H403)</f>
        <v>875351.14</v>
      </c>
      <c r="I404" s="427"/>
      <c r="J404" s="427">
        <f>SUM(J388:J403)</f>
        <v>850113.35000000009</v>
      </c>
      <c r="K404" s="428"/>
      <c r="L404" s="428"/>
      <c r="M404" s="427">
        <f>SUM(M388:M403)</f>
        <v>977773.98</v>
      </c>
      <c r="N404" s="428"/>
      <c r="O404" s="427"/>
      <c r="P404" s="427">
        <f>SUM(P388:P403)</f>
        <v>979854.7</v>
      </c>
      <c r="Q404" s="428"/>
      <c r="R404" s="427">
        <f>SUM(R388:R403)</f>
        <v>991521</v>
      </c>
      <c r="S404" s="428"/>
      <c r="T404" s="427">
        <f t="shared" ref="T404:Y404" si="73">SUM(T388:T403)</f>
        <v>55</v>
      </c>
      <c r="U404" s="427">
        <f t="shared" si="73"/>
        <v>331079.11</v>
      </c>
      <c r="V404" s="427">
        <f t="shared" si="73"/>
        <v>154036.58000000002</v>
      </c>
      <c r="W404" s="427">
        <f t="shared" si="73"/>
        <v>485170.69</v>
      </c>
      <c r="X404" s="427">
        <f>SUM(X388:X403)</f>
        <v>991521</v>
      </c>
      <c r="Y404" s="427">
        <f t="shared" si="73"/>
        <v>0</v>
      </c>
      <c r="Z404" s="287"/>
      <c r="AA404" s="285"/>
      <c r="AB404" s="264"/>
      <c r="AC404" s="264"/>
    </row>
    <row r="405" spans="1:29">
      <c r="A405" s="426"/>
      <c r="B405" s="426"/>
      <c r="C405" s="426"/>
      <c r="D405" s="426"/>
      <c r="E405" s="426"/>
      <c r="F405" s="427"/>
      <c r="G405" s="427"/>
      <c r="H405" s="427"/>
      <c r="I405" s="427"/>
      <c r="J405" s="427"/>
      <c r="K405" s="428"/>
      <c r="L405" s="428"/>
      <c r="M405" s="427"/>
      <c r="N405" s="428"/>
      <c r="O405" s="427"/>
      <c r="P405" s="427"/>
      <c r="Q405" s="428"/>
      <c r="R405" s="427"/>
      <c r="S405" s="428"/>
      <c r="T405" s="427"/>
      <c r="U405" s="427"/>
      <c r="V405" s="427"/>
      <c r="W405" s="427"/>
      <c r="X405" s="427"/>
      <c r="Y405" s="427"/>
      <c r="Z405" s="287"/>
      <c r="AA405" s="285"/>
      <c r="AB405" s="264"/>
      <c r="AC405" s="264"/>
    </row>
    <row r="406" spans="1:29">
      <c r="A406" s="426" t="s">
        <v>794</v>
      </c>
      <c r="B406" s="426" t="s">
        <v>1006</v>
      </c>
      <c r="C406" s="426" t="s">
        <v>1007</v>
      </c>
      <c r="D406" s="426" t="s">
        <v>1000</v>
      </c>
      <c r="E406" s="426" t="s">
        <v>1001</v>
      </c>
      <c r="F406" s="427">
        <v>0</v>
      </c>
      <c r="G406" s="427"/>
      <c r="H406" s="427">
        <v>0</v>
      </c>
      <c r="I406" s="427"/>
      <c r="J406" s="427">
        <v>10000</v>
      </c>
      <c r="K406" s="428"/>
      <c r="L406" s="428"/>
      <c r="M406" s="427">
        <v>0</v>
      </c>
      <c r="N406" s="428"/>
      <c r="O406" s="427"/>
      <c r="P406" s="427">
        <v>0</v>
      </c>
      <c r="Q406" s="428"/>
      <c r="R406" s="427">
        <v>0</v>
      </c>
      <c r="S406" s="428"/>
      <c r="T406" s="427">
        <v>0</v>
      </c>
      <c r="U406" s="427">
        <v>0</v>
      </c>
      <c r="V406" s="427">
        <v>0</v>
      </c>
      <c r="W406" s="427">
        <f t="shared" si="71"/>
        <v>0</v>
      </c>
      <c r="X406" s="427">
        <v>0</v>
      </c>
      <c r="Y406" s="427">
        <f t="shared" ref="Y406:Y412" si="74">R406-X406</f>
        <v>0</v>
      </c>
      <c r="Z406" s="287"/>
      <c r="AA406" s="285"/>
      <c r="AB406" s="264"/>
      <c r="AC406" s="264"/>
    </row>
    <row r="407" spans="1:29">
      <c r="A407" s="426" t="s">
        <v>794</v>
      </c>
      <c r="B407" s="426" t="s">
        <v>1006</v>
      </c>
      <c r="C407" s="426" t="s">
        <v>1007</v>
      </c>
      <c r="D407" s="426" t="s">
        <v>829</v>
      </c>
      <c r="E407" s="426" t="s">
        <v>830</v>
      </c>
      <c r="F407" s="427">
        <v>0</v>
      </c>
      <c r="G407" s="427"/>
      <c r="H407" s="427">
        <v>0</v>
      </c>
      <c r="I407" s="427"/>
      <c r="J407" s="427">
        <v>10125</v>
      </c>
      <c r="K407" s="428"/>
      <c r="L407" s="428"/>
      <c r="M407" s="427">
        <v>33997</v>
      </c>
      <c r="N407" s="428"/>
      <c r="O407" s="427"/>
      <c r="P407" s="427">
        <v>50000</v>
      </c>
      <c r="Q407" s="428"/>
      <c r="R407" s="427">
        <v>35000</v>
      </c>
      <c r="S407" s="428"/>
      <c r="T407" s="427">
        <v>0</v>
      </c>
      <c r="U407" s="427">
        <v>0</v>
      </c>
      <c r="V407" s="427">
        <v>500</v>
      </c>
      <c r="W407" s="427">
        <f t="shared" si="71"/>
        <v>500</v>
      </c>
      <c r="X407" s="427">
        <v>35000</v>
      </c>
      <c r="Y407" s="427">
        <f t="shared" si="74"/>
        <v>0</v>
      </c>
      <c r="Z407" s="287"/>
      <c r="AA407" s="285"/>
      <c r="AB407" s="264"/>
      <c r="AC407" s="264"/>
    </row>
    <row r="408" spans="1:29">
      <c r="A408" s="426" t="s">
        <v>794</v>
      </c>
      <c r="B408" s="426" t="s">
        <v>1006</v>
      </c>
      <c r="C408" s="426" t="s">
        <v>1007</v>
      </c>
      <c r="D408" s="426" t="s">
        <v>803</v>
      </c>
      <c r="E408" s="426" t="s">
        <v>804</v>
      </c>
      <c r="F408" s="427">
        <v>0</v>
      </c>
      <c r="G408" s="427"/>
      <c r="H408" s="427">
        <v>0</v>
      </c>
      <c r="I408" s="427"/>
      <c r="J408" s="427">
        <v>329.13</v>
      </c>
      <c r="K408" s="428"/>
      <c r="L408" s="428"/>
      <c r="M408" s="427">
        <v>473.05</v>
      </c>
      <c r="N408" s="428"/>
      <c r="O408" s="427"/>
      <c r="P408" s="427">
        <v>0</v>
      </c>
      <c r="Q408" s="428"/>
      <c r="R408" s="427">
        <v>500</v>
      </c>
      <c r="S408" s="428"/>
      <c r="T408" s="427">
        <v>0</v>
      </c>
      <c r="U408" s="427">
        <v>0</v>
      </c>
      <c r="V408" s="427">
        <v>7.25</v>
      </c>
      <c r="W408" s="427">
        <f t="shared" si="71"/>
        <v>7.25</v>
      </c>
      <c r="X408" s="427">
        <v>500</v>
      </c>
      <c r="Y408" s="427">
        <f t="shared" si="74"/>
        <v>0</v>
      </c>
      <c r="Z408" s="287"/>
      <c r="AA408" s="285"/>
      <c r="AB408" s="264"/>
      <c r="AC408" s="264"/>
    </row>
    <row r="409" spans="1:29">
      <c r="A409" s="426" t="s">
        <v>794</v>
      </c>
      <c r="B409" s="426" t="s">
        <v>1006</v>
      </c>
      <c r="C409" s="426" t="s">
        <v>1007</v>
      </c>
      <c r="D409" s="426" t="s">
        <v>805</v>
      </c>
      <c r="E409" s="426" t="s">
        <v>806</v>
      </c>
      <c r="F409" s="427">
        <v>0</v>
      </c>
      <c r="G409" s="427"/>
      <c r="H409" s="427">
        <v>0</v>
      </c>
      <c r="I409" s="427"/>
      <c r="J409" s="427">
        <v>46.5</v>
      </c>
      <c r="K409" s="428"/>
      <c r="L409" s="428"/>
      <c r="M409" s="427">
        <v>0</v>
      </c>
      <c r="N409" s="428"/>
      <c r="O409" s="427"/>
      <c r="P409" s="427">
        <v>0</v>
      </c>
      <c r="Q409" s="428"/>
      <c r="R409" s="427">
        <v>0</v>
      </c>
      <c r="S409" s="428"/>
      <c r="T409" s="427">
        <v>0</v>
      </c>
      <c r="U409" s="427">
        <v>0</v>
      </c>
      <c r="V409" s="427">
        <v>0</v>
      </c>
      <c r="W409" s="427">
        <f t="shared" si="71"/>
        <v>0</v>
      </c>
      <c r="X409" s="427">
        <v>0</v>
      </c>
      <c r="Y409" s="427">
        <f t="shared" si="74"/>
        <v>0</v>
      </c>
      <c r="Z409" s="287"/>
      <c r="AA409" s="285"/>
      <c r="AB409" s="264"/>
      <c r="AC409" s="264"/>
    </row>
    <row r="410" spans="1:29">
      <c r="A410" s="426" t="s">
        <v>794</v>
      </c>
      <c r="B410" s="426" t="s">
        <v>1006</v>
      </c>
      <c r="C410" s="426" t="s">
        <v>1007</v>
      </c>
      <c r="D410" s="426" t="s">
        <v>831</v>
      </c>
      <c r="E410" s="426" t="s">
        <v>832</v>
      </c>
      <c r="F410" s="427">
        <v>0</v>
      </c>
      <c r="G410" s="427"/>
      <c r="H410" s="427">
        <v>0</v>
      </c>
      <c r="I410" s="427"/>
      <c r="J410" s="427">
        <v>1064.1500000000001</v>
      </c>
      <c r="K410" s="428"/>
      <c r="L410" s="428"/>
      <c r="M410" s="427">
        <v>1080.3</v>
      </c>
      <c r="N410" s="428"/>
      <c r="O410" s="427"/>
      <c r="P410" s="427">
        <v>0</v>
      </c>
      <c r="Q410" s="428"/>
      <c r="R410" s="427">
        <v>1100</v>
      </c>
      <c r="S410" s="428"/>
      <c r="T410" s="427">
        <v>0</v>
      </c>
      <c r="U410" s="427">
        <v>0</v>
      </c>
      <c r="V410" s="427">
        <v>0</v>
      </c>
      <c r="W410" s="427">
        <f t="shared" si="71"/>
        <v>0</v>
      </c>
      <c r="X410" s="427">
        <v>1100</v>
      </c>
      <c r="Y410" s="427">
        <f t="shared" si="74"/>
        <v>0</v>
      </c>
      <c r="Z410" s="287"/>
      <c r="AA410" s="285"/>
      <c r="AB410" s="264"/>
      <c r="AC410" s="264"/>
    </row>
    <row r="411" spans="1:29">
      <c r="A411" s="426" t="s">
        <v>794</v>
      </c>
      <c r="B411" s="426" t="s">
        <v>1006</v>
      </c>
      <c r="C411" s="426" t="s">
        <v>1007</v>
      </c>
      <c r="D411" s="426" t="s">
        <v>900</v>
      </c>
      <c r="E411" s="426" t="s">
        <v>1008</v>
      </c>
      <c r="F411" s="427">
        <v>0</v>
      </c>
      <c r="G411" s="427"/>
      <c r="H411" s="427">
        <v>0</v>
      </c>
      <c r="I411" s="427"/>
      <c r="J411" s="427">
        <v>2631.6</v>
      </c>
      <c r="K411" s="428"/>
      <c r="L411" s="428"/>
      <c r="M411" s="427">
        <v>0</v>
      </c>
      <c r="N411" s="428"/>
      <c r="O411" s="427"/>
      <c r="P411" s="427">
        <v>0</v>
      </c>
      <c r="Q411" s="428"/>
      <c r="R411" s="427">
        <v>0</v>
      </c>
      <c r="S411" s="428"/>
      <c r="T411" s="427">
        <v>0</v>
      </c>
      <c r="U411" s="427">
        <v>0</v>
      </c>
      <c r="V411" s="427">
        <v>0</v>
      </c>
      <c r="W411" s="427">
        <f t="shared" si="71"/>
        <v>0</v>
      </c>
      <c r="X411" s="427">
        <v>0</v>
      </c>
      <c r="Y411" s="427">
        <f t="shared" si="74"/>
        <v>0</v>
      </c>
      <c r="Z411" s="287"/>
      <c r="AA411" s="285"/>
      <c r="AB411" s="264"/>
      <c r="AC411" s="264"/>
    </row>
    <row r="412" spans="1:29">
      <c r="A412" s="426" t="s">
        <v>794</v>
      </c>
      <c r="B412" s="426" t="s">
        <v>1006</v>
      </c>
      <c r="C412" s="426" t="s">
        <v>1007</v>
      </c>
      <c r="D412" s="426" t="s">
        <v>878</v>
      </c>
      <c r="E412" s="426" t="s">
        <v>879</v>
      </c>
      <c r="F412" s="427">
        <v>0</v>
      </c>
      <c r="G412" s="427"/>
      <c r="H412" s="427">
        <v>0</v>
      </c>
      <c r="I412" s="427"/>
      <c r="J412" s="427">
        <v>6812.5</v>
      </c>
      <c r="K412" s="428"/>
      <c r="L412" s="428"/>
      <c r="M412" s="427">
        <v>0</v>
      </c>
      <c r="N412" s="428"/>
      <c r="O412" s="427"/>
      <c r="P412" s="427">
        <v>0</v>
      </c>
      <c r="Q412" s="428"/>
      <c r="R412" s="427">
        <v>0</v>
      </c>
      <c r="S412" s="428"/>
      <c r="T412" s="427">
        <v>0</v>
      </c>
      <c r="U412" s="427">
        <v>0</v>
      </c>
      <c r="V412" s="427">
        <v>0</v>
      </c>
      <c r="W412" s="427">
        <f t="shared" si="71"/>
        <v>0</v>
      </c>
      <c r="X412" s="427">
        <v>0</v>
      </c>
      <c r="Y412" s="427">
        <f t="shared" si="74"/>
        <v>0</v>
      </c>
      <c r="Z412" s="287"/>
      <c r="AA412" s="285"/>
      <c r="AB412" s="264"/>
      <c r="AC412" s="264"/>
    </row>
    <row r="413" spans="1:29">
      <c r="A413" s="426"/>
      <c r="B413" s="426"/>
      <c r="C413" s="426"/>
      <c r="D413" s="426"/>
      <c r="E413" s="426"/>
      <c r="F413" s="427">
        <f>SUM(F406:F412)</f>
        <v>0</v>
      </c>
      <c r="G413" s="427"/>
      <c r="H413" s="427">
        <f>SUM(H406:H412)</f>
        <v>0</v>
      </c>
      <c r="I413" s="427"/>
      <c r="J413" s="427">
        <f>SUM(J406:J412)</f>
        <v>31008.880000000001</v>
      </c>
      <c r="K413" s="428"/>
      <c r="L413" s="428"/>
      <c r="M413" s="427">
        <f>SUM(M406:M412)</f>
        <v>35550.350000000006</v>
      </c>
      <c r="N413" s="428"/>
      <c r="O413" s="427"/>
      <c r="P413" s="427">
        <f>SUM(P406:P412)</f>
        <v>50000</v>
      </c>
      <c r="Q413" s="428"/>
      <c r="R413" s="427">
        <f>SUM(R406:R412)</f>
        <v>36600</v>
      </c>
      <c r="S413" s="428"/>
      <c r="T413" s="427">
        <f t="shared" ref="T413:Y413" si="75">SUM(T406:T412)</f>
        <v>0</v>
      </c>
      <c r="U413" s="427">
        <f t="shared" si="75"/>
        <v>0</v>
      </c>
      <c r="V413" s="427">
        <f t="shared" si="75"/>
        <v>507.25</v>
      </c>
      <c r="W413" s="427">
        <f t="shared" si="75"/>
        <v>507.25</v>
      </c>
      <c r="X413" s="427">
        <f>SUM(X406:X412)</f>
        <v>36600</v>
      </c>
      <c r="Y413" s="427">
        <f t="shared" si="75"/>
        <v>0</v>
      </c>
      <c r="Z413" s="287"/>
      <c r="AA413" s="285"/>
      <c r="AB413" s="264"/>
      <c r="AC413" s="264"/>
    </row>
    <row r="414" spans="1:29">
      <c r="A414" s="426"/>
      <c r="B414" s="426"/>
      <c r="C414" s="426"/>
      <c r="D414" s="426"/>
      <c r="E414" s="426"/>
      <c r="F414" s="427"/>
      <c r="G414" s="427"/>
      <c r="H414" s="427"/>
      <c r="I414" s="427"/>
      <c r="J414" s="427"/>
      <c r="K414" s="428"/>
      <c r="L414" s="428"/>
      <c r="M414" s="427"/>
      <c r="N414" s="428"/>
      <c r="O414" s="427"/>
      <c r="P414" s="427"/>
      <c r="Q414" s="428"/>
      <c r="R414" s="427"/>
      <c r="S414" s="428"/>
      <c r="T414" s="427"/>
      <c r="U414" s="427"/>
      <c r="V414" s="427"/>
      <c r="W414" s="427"/>
      <c r="X414" s="427"/>
      <c r="Y414" s="427"/>
      <c r="Z414" s="287"/>
      <c r="AA414" s="285"/>
      <c r="AB414" s="264"/>
      <c r="AC414" s="264"/>
    </row>
    <row r="415" spans="1:29">
      <c r="A415" s="426" t="s">
        <v>794</v>
      </c>
      <c r="B415" s="426" t="s">
        <v>1009</v>
      </c>
      <c r="C415" s="426" t="s">
        <v>1010</v>
      </c>
      <c r="D415" s="426" t="s">
        <v>829</v>
      </c>
      <c r="E415" s="426" t="s">
        <v>830</v>
      </c>
      <c r="F415" s="427">
        <v>40726</v>
      </c>
      <c r="G415" s="427"/>
      <c r="H415" s="427">
        <v>42306</v>
      </c>
      <c r="I415" s="427"/>
      <c r="J415" s="427">
        <v>48566</v>
      </c>
      <c r="K415" s="428"/>
      <c r="L415" s="428"/>
      <c r="M415" s="427">
        <v>48951</v>
      </c>
      <c r="N415" s="428"/>
      <c r="O415" s="427"/>
      <c r="P415" s="427">
        <v>75000</v>
      </c>
      <c r="Q415" s="428"/>
      <c r="R415" s="427">
        <v>50000</v>
      </c>
      <c r="S415" s="428"/>
      <c r="T415" s="427">
        <v>0</v>
      </c>
      <c r="U415" s="427">
        <v>0</v>
      </c>
      <c r="V415" s="427">
        <v>0</v>
      </c>
      <c r="W415" s="427">
        <f t="shared" ref="W415:W420" si="76">T415+U415+V415</f>
        <v>0</v>
      </c>
      <c r="X415" s="427">
        <v>50000</v>
      </c>
      <c r="Y415" s="427">
        <f t="shared" ref="Y415:Y420" si="77">R415-X415</f>
        <v>0</v>
      </c>
      <c r="Z415" s="287"/>
      <c r="AA415" s="285"/>
      <c r="AB415" s="264"/>
      <c r="AC415" s="264"/>
    </row>
    <row r="416" spans="1:29">
      <c r="A416" s="426" t="s">
        <v>794</v>
      </c>
      <c r="B416" s="426" t="s">
        <v>1009</v>
      </c>
      <c r="C416" s="426" t="s">
        <v>1010</v>
      </c>
      <c r="D416" s="426" t="s">
        <v>803</v>
      </c>
      <c r="E416" s="426" t="s">
        <v>804</v>
      </c>
      <c r="F416" s="427">
        <v>546.19000000000005</v>
      </c>
      <c r="G416" s="427"/>
      <c r="H416" s="427">
        <v>562.78</v>
      </c>
      <c r="I416" s="427"/>
      <c r="J416" s="427">
        <v>675.74</v>
      </c>
      <c r="K416" s="428"/>
      <c r="L416" s="428"/>
      <c r="M416" s="427">
        <v>693.93</v>
      </c>
      <c r="N416" s="428"/>
      <c r="O416" s="427"/>
      <c r="P416" s="427">
        <v>1087.5</v>
      </c>
      <c r="Q416" s="428"/>
      <c r="R416" s="427">
        <v>1000</v>
      </c>
      <c r="S416" s="428"/>
      <c r="T416" s="427">
        <v>0</v>
      </c>
      <c r="U416" s="427">
        <v>0</v>
      </c>
      <c r="V416" s="427">
        <v>0</v>
      </c>
      <c r="W416" s="427">
        <f t="shared" si="76"/>
        <v>0</v>
      </c>
      <c r="X416" s="427">
        <v>1000</v>
      </c>
      <c r="Y416" s="427">
        <f t="shared" si="77"/>
        <v>0</v>
      </c>
      <c r="Z416" s="287"/>
      <c r="AA416" s="285"/>
      <c r="AB416" s="264"/>
      <c r="AC416" s="264"/>
    </row>
    <row r="417" spans="1:29">
      <c r="A417" s="426" t="s">
        <v>794</v>
      </c>
      <c r="B417" s="426" t="s">
        <v>1009</v>
      </c>
      <c r="C417" s="426" t="s">
        <v>1010</v>
      </c>
      <c r="D417" s="426" t="s">
        <v>805</v>
      </c>
      <c r="E417" s="426" t="s">
        <v>806</v>
      </c>
      <c r="F417" s="427"/>
      <c r="G417" s="427"/>
      <c r="H417" s="427"/>
      <c r="I417" s="427"/>
      <c r="J417" s="427"/>
      <c r="K417" s="428"/>
      <c r="L417" s="428"/>
      <c r="M417" s="427">
        <v>114.95</v>
      </c>
      <c r="N417" s="428"/>
      <c r="O417" s="427"/>
      <c r="P417" s="427">
        <v>0</v>
      </c>
      <c r="Q417" s="428"/>
      <c r="R417" s="427">
        <v>150</v>
      </c>
      <c r="S417" s="428"/>
      <c r="T417" s="427">
        <v>0</v>
      </c>
      <c r="U417" s="427">
        <v>0</v>
      </c>
      <c r="V417" s="427">
        <v>0</v>
      </c>
      <c r="W417" s="427">
        <f t="shared" si="76"/>
        <v>0</v>
      </c>
      <c r="X417" s="427">
        <v>150</v>
      </c>
      <c r="Y417" s="427">
        <f t="shared" si="77"/>
        <v>0</v>
      </c>
      <c r="Z417" s="287"/>
      <c r="AA417" s="285"/>
      <c r="AB417" s="264"/>
      <c r="AC417" s="264"/>
    </row>
    <row r="418" spans="1:29">
      <c r="A418" s="426" t="s">
        <v>794</v>
      </c>
      <c r="B418" s="426" t="s">
        <v>1009</v>
      </c>
      <c r="C418" s="426" t="s">
        <v>1010</v>
      </c>
      <c r="D418" s="426" t="s">
        <v>831</v>
      </c>
      <c r="E418" s="426" t="s">
        <v>832</v>
      </c>
      <c r="F418" s="427">
        <v>160.55000000000001</v>
      </c>
      <c r="G418" s="427"/>
      <c r="H418" s="427">
        <v>739.53</v>
      </c>
      <c r="I418" s="427"/>
      <c r="J418" s="427">
        <v>442.33</v>
      </c>
      <c r="K418" s="428"/>
      <c r="L418" s="428"/>
      <c r="M418" s="427">
        <v>496.08</v>
      </c>
      <c r="N418" s="428"/>
      <c r="O418" s="427"/>
      <c r="P418" s="427">
        <v>0</v>
      </c>
      <c r="Q418" s="428"/>
      <c r="R418" s="427">
        <v>600</v>
      </c>
      <c r="S418" s="428"/>
      <c r="T418" s="427">
        <v>0</v>
      </c>
      <c r="U418" s="427">
        <v>0</v>
      </c>
      <c r="V418" s="427">
        <v>0</v>
      </c>
      <c r="W418" s="427">
        <f t="shared" si="76"/>
        <v>0</v>
      </c>
      <c r="X418" s="427">
        <v>600</v>
      </c>
      <c r="Y418" s="427">
        <f t="shared" si="77"/>
        <v>0</v>
      </c>
      <c r="Z418" s="287"/>
      <c r="AA418" s="285"/>
      <c r="AB418" s="264"/>
      <c r="AC418" s="264"/>
    </row>
    <row r="419" spans="1:29">
      <c r="A419" s="426" t="s">
        <v>794</v>
      </c>
      <c r="B419" s="426" t="s">
        <v>1009</v>
      </c>
      <c r="C419" s="426" t="s">
        <v>1010</v>
      </c>
      <c r="D419" s="426" t="s">
        <v>841</v>
      </c>
      <c r="E419" s="426" t="s">
        <v>842</v>
      </c>
      <c r="F419" s="427">
        <v>0</v>
      </c>
      <c r="G419" s="427"/>
      <c r="H419" s="427">
        <v>0</v>
      </c>
      <c r="I419" s="427"/>
      <c r="J419" s="427">
        <v>2341.5700000000002</v>
      </c>
      <c r="K419" s="428"/>
      <c r="L419" s="428"/>
      <c r="M419" s="427">
        <v>1434.06</v>
      </c>
      <c r="N419" s="428"/>
      <c r="O419" s="427"/>
      <c r="P419" s="427">
        <v>1615</v>
      </c>
      <c r="Q419" s="428"/>
      <c r="R419" s="427">
        <v>2500</v>
      </c>
      <c r="S419" s="428"/>
      <c r="T419" s="427">
        <v>0</v>
      </c>
      <c r="U419" s="427">
        <v>0</v>
      </c>
      <c r="V419" s="427">
        <v>0</v>
      </c>
      <c r="W419" s="427">
        <f t="shared" si="76"/>
        <v>0</v>
      </c>
      <c r="X419" s="427">
        <v>2500</v>
      </c>
      <c r="Y419" s="427">
        <f t="shared" si="77"/>
        <v>0</v>
      </c>
      <c r="Z419" s="287"/>
      <c r="AA419" s="285"/>
      <c r="AB419" s="264"/>
      <c r="AC419" s="264"/>
    </row>
    <row r="420" spans="1:29">
      <c r="A420" s="426" t="s">
        <v>794</v>
      </c>
      <c r="B420" s="426" t="s">
        <v>1009</v>
      </c>
      <c r="C420" s="426" t="s">
        <v>1010</v>
      </c>
      <c r="D420" s="426" t="s">
        <v>878</v>
      </c>
      <c r="E420" s="426" t="s">
        <v>879</v>
      </c>
      <c r="F420" s="427">
        <v>0</v>
      </c>
      <c r="G420" s="427"/>
      <c r="H420" s="427">
        <v>0</v>
      </c>
      <c r="I420" s="427"/>
      <c r="J420" s="427">
        <v>16250</v>
      </c>
      <c r="K420" s="428"/>
      <c r="L420" s="428"/>
      <c r="M420" s="427">
        <v>16000</v>
      </c>
      <c r="N420" s="428"/>
      <c r="O420" s="427"/>
      <c r="P420" s="427">
        <v>15000</v>
      </c>
      <c r="Q420" s="428"/>
      <c r="R420" s="427">
        <v>15000</v>
      </c>
      <c r="S420" s="428"/>
      <c r="T420" s="427">
        <v>0</v>
      </c>
      <c r="U420" s="427">
        <v>0</v>
      </c>
      <c r="V420" s="427">
        <v>15000</v>
      </c>
      <c r="W420" s="427">
        <f t="shared" si="76"/>
        <v>15000</v>
      </c>
      <c r="X420" s="427">
        <v>15000</v>
      </c>
      <c r="Y420" s="427">
        <f t="shared" si="77"/>
        <v>0</v>
      </c>
      <c r="Z420" s="287"/>
      <c r="AA420" s="285"/>
      <c r="AB420" s="264"/>
      <c r="AC420" s="264"/>
    </row>
    <row r="421" spans="1:29">
      <c r="A421" s="426"/>
      <c r="B421" s="426"/>
      <c r="C421" s="426"/>
      <c r="D421" s="426"/>
      <c r="E421" s="426"/>
      <c r="F421" s="427">
        <f>SUM(F415:F420)</f>
        <v>41432.740000000005</v>
      </c>
      <c r="G421" s="427"/>
      <c r="H421" s="427">
        <f>SUM(H415:H420)</f>
        <v>43608.31</v>
      </c>
      <c r="I421" s="427"/>
      <c r="J421" s="427">
        <f>SUM(J415:J420)</f>
        <v>68275.64</v>
      </c>
      <c r="K421" s="428"/>
      <c r="L421" s="428"/>
      <c r="M421" s="427">
        <f>SUM(M415:M420)</f>
        <v>67690.01999999999</v>
      </c>
      <c r="N421" s="428"/>
      <c r="O421" s="427"/>
      <c r="P421" s="427">
        <f>SUM(P415:P420)</f>
        <v>92702.5</v>
      </c>
      <c r="Q421" s="428"/>
      <c r="R421" s="427">
        <f>SUM(R415:R420)</f>
        <v>69250</v>
      </c>
      <c r="S421" s="428"/>
      <c r="T421" s="427">
        <f t="shared" ref="T421:Y421" si="78">SUM(T415:T420)</f>
        <v>0</v>
      </c>
      <c r="U421" s="427">
        <f t="shared" si="78"/>
        <v>0</v>
      </c>
      <c r="V421" s="427">
        <f t="shared" si="78"/>
        <v>15000</v>
      </c>
      <c r="W421" s="427">
        <f t="shared" si="78"/>
        <v>15000</v>
      </c>
      <c r="X421" s="427">
        <f>SUM(X415:X420)</f>
        <v>69250</v>
      </c>
      <c r="Y421" s="427">
        <f t="shared" si="78"/>
        <v>0</v>
      </c>
      <c r="Z421" s="287"/>
      <c r="AA421" s="285"/>
      <c r="AB421" s="264"/>
      <c r="AC421" s="264"/>
    </row>
    <row r="422" spans="1:29">
      <c r="A422" s="426"/>
      <c r="B422" s="426"/>
      <c r="C422" s="426"/>
      <c r="D422" s="426"/>
      <c r="E422" s="426"/>
      <c r="F422" s="427"/>
      <c r="G422" s="427"/>
      <c r="H422" s="427"/>
      <c r="I422" s="427"/>
      <c r="J422" s="427"/>
      <c r="K422" s="428"/>
      <c r="L422" s="428"/>
      <c r="M422" s="427"/>
      <c r="N422" s="428"/>
      <c r="O422" s="427"/>
      <c r="P422" s="427"/>
      <c r="Q422" s="428"/>
      <c r="R422" s="427"/>
      <c r="S422" s="428"/>
      <c r="T422" s="427"/>
      <c r="U422" s="427"/>
      <c r="V422" s="427"/>
      <c r="W422" s="427"/>
      <c r="X422" s="427"/>
      <c r="Y422" s="427"/>
      <c r="Z422" s="287"/>
      <c r="AA422" s="285"/>
      <c r="AB422" s="264"/>
      <c r="AC422" s="264"/>
    </row>
    <row r="423" spans="1:29">
      <c r="A423" s="426" t="s">
        <v>794</v>
      </c>
      <c r="B423" s="426" t="s">
        <v>1011</v>
      </c>
      <c r="C423" s="426" t="s">
        <v>1012</v>
      </c>
      <c r="D423" s="426" t="s">
        <v>797</v>
      </c>
      <c r="E423" s="426" t="s">
        <v>798</v>
      </c>
      <c r="F423" s="427">
        <v>977187.54</v>
      </c>
      <c r="G423" s="427"/>
      <c r="H423" s="427">
        <v>565401.88</v>
      </c>
      <c r="I423" s="427"/>
      <c r="J423" s="427">
        <v>577327.79</v>
      </c>
      <c r="K423" s="428">
        <v>9</v>
      </c>
      <c r="L423" s="428"/>
      <c r="M423" s="427">
        <v>609190.17000000004</v>
      </c>
      <c r="N423" s="428">
        <v>10</v>
      </c>
      <c r="O423" s="427"/>
      <c r="P423" s="427">
        <v>616837</v>
      </c>
      <c r="Q423" s="428">
        <v>9</v>
      </c>
      <c r="R423" s="429">
        <v>638563</v>
      </c>
      <c r="S423" s="428">
        <v>10</v>
      </c>
      <c r="T423" s="427">
        <v>0</v>
      </c>
      <c r="U423" s="427">
        <v>0</v>
      </c>
      <c r="V423" s="429">
        <v>209826.05</v>
      </c>
      <c r="W423" s="427">
        <f t="shared" si="71"/>
        <v>209826.05</v>
      </c>
      <c r="X423" s="427">
        <v>638563</v>
      </c>
      <c r="Y423" s="427">
        <f t="shared" ref="Y423:Y445" si="79">R423-X423</f>
        <v>0</v>
      </c>
      <c r="Z423" s="287"/>
      <c r="AA423" s="285"/>
      <c r="AB423" s="264"/>
      <c r="AC423" s="264"/>
    </row>
    <row r="424" spans="1:29">
      <c r="A424" s="426" t="s">
        <v>794</v>
      </c>
      <c r="B424" s="426" t="s">
        <v>1011</v>
      </c>
      <c r="C424" s="426" t="s">
        <v>1012</v>
      </c>
      <c r="D424" s="426" t="s">
        <v>1013</v>
      </c>
      <c r="E424" s="426" t="s">
        <v>1014</v>
      </c>
      <c r="F424" s="427">
        <v>-1322201</v>
      </c>
      <c r="G424" s="427"/>
      <c r="H424" s="427">
        <v>0</v>
      </c>
      <c r="I424" s="427"/>
      <c r="J424" s="427">
        <v>0</v>
      </c>
      <c r="K424" s="428"/>
      <c r="L424" s="428"/>
      <c r="M424" s="427">
        <v>0</v>
      </c>
      <c r="N424" s="428"/>
      <c r="O424" s="427"/>
      <c r="P424" s="427">
        <v>0</v>
      </c>
      <c r="Q424" s="428"/>
      <c r="R424" s="427">
        <v>0</v>
      </c>
      <c r="S424" s="428"/>
      <c r="T424" s="427">
        <v>0</v>
      </c>
      <c r="U424" s="427">
        <v>0</v>
      </c>
      <c r="V424" s="427">
        <v>0</v>
      </c>
      <c r="W424" s="427">
        <f t="shared" si="71"/>
        <v>0</v>
      </c>
      <c r="X424" s="427">
        <v>0</v>
      </c>
      <c r="Y424" s="427">
        <f t="shared" si="79"/>
        <v>0</v>
      </c>
      <c r="Z424" s="287"/>
      <c r="AA424" s="285"/>
      <c r="AB424" s="264"/>
      <c r="AC424" s="264"/>
    </row>
    <row r="425" spans="1:29">
      <c r="A425" s="426" t="s">
        <v>794</v>
      </c>
      <c r="B425" s="426" t="s">
        <v>1011</v>
      </c>
      <c r="C425" s="426" t="s">
        <v>1012</v>
      </c>
      <c r="D425" s="426" t="s">
        <v>813</v>
      </c>
      <c r="E425" s="426" t="s">
        <v>814</v>
      </c>
      <c r="F425" s="427">
        <v>1500</v>
      </c>
      <c r="G425" s="427"/>
      <c r="H425" s="427">
        <v>1500</v>
      </c>
      <c r="I425" s="427"/>
      <c r="J425" s="427">
        <v>3500</v>
      </c>
      <c r="K425" s="428"/>
      <c r="L425" s="428"/>
      <c r="M425" s="427">
        <v>3500</v>
      </c>
      <c r="N425" s="428"/>
      <c r="O425" s="427"/>
      <c r="P425" s="427">
        <v>3500</v>
      </c>
      <c r="Q425" s="428"/>
      <c r="R425" s="427">
        <v>3500</v>
      </c>
      <c r="S425" s="428"/>
      <c r="T425" s="427">
        <v>0</v>
      </c>
      <c r="U425" s="427">
        <v>0</v>
      </c>
      <c r="V425" s="427">
        <v>0</v>
      </c>
      <c r="W425" s="427">
        <f t="shared" si="71"/>
        <v>0</v>
      </c>
      <c r="X425" s="427">
        <v>3500</v>
      </c>
      <c r="Y425" s="427">
        <f t="shared" si="79"/>
        <v>0</v>
      </c>
      <c r="Z425" s="287"/>
      <c r="AA425" s="285"/>
      <c r="AB425" s="264"/>
      <c r="AC425" s="264"/>
    </row>
    <row r="426" spans="1:29">
      <c r="A426" s="426" t="s">
        <v>794</v>
      </c>
      <c r="B426" s="426" t="s">
        <v>1011</v>
      </c>
      <c r="C426" s="426" t="s">
        <v>1012</v>
      </c>
      <c r="D426" s="426" t="s">
        <v>1015</v>
      </c>
      <c r="E426" s="426" t="s">
        <v>1016</v>
      </c>
      <c r="F426" s="427">
        <v>508846.46</v>
      </c>
      <c r="G426" s="427"/>
      <c r="H426" s="427">
        <v>0</v>
      </c>
      <c r="I426" s="427"/>
      <c r="J426" s="427">
        <v>0</v>
      </c>
      <c r="K426" s="428"/>
      <c r="L426" s="428"/>
      <c r="M426" s="427">
        <v>0</v>
      </c>
      <c r="N426" s="428"/>
      <c r="O426" s="427"/>
      <c r="P426" s="427">
        <v>0</v>
      </c>
      <c r="Q426" s="428"/>
      <c r="R426" s="427">
        <v>0</v>
      </c>
      <c r="S426" s="428"/>
      <c r="T426" s="427">
        <v>0</v>
      </c>
      <c r="U426" s="427">
        <v>0</v>
      </c>
      <c r="V426" s="427">
        <v>0</v>
      </c>
      <c r="W426" s="427">
        <f t="shared" si="71"/>
        <v>0</v>
      </c>
      <c r="X426" s="427">
        <v>0</v>
      </c>
      <c r="Y426" s="427">
        <f t="shared" si="79"/>
        <v>0</v>
      </c>
      <c r="Z426" s="287"/>
      <c r="AA426" s="285"/>
      <c r="AB426" s="264"/>
      <c r="AC426" s="264"/>
    </row>
    <row r="427" spans="1:29">
      <c r="A427" s="426" t="s">
        <v>794</v>
      </c>
      <c r="B427" s="426" t="s">
        <v>1011</v>
      </c>
      <c r="C427" s="426" t="s">
        <v>1012</v>
      </c>
      <c r="D427" s="426" t="s">
        <v>815</v>
      </c>
      <c r="E427" s="426" t="s">
        <v>816</v>
      </c>
      <c r="F427" s="427">
        <v>0</v>
      </c>
      <c r="G427" s="427"/>
      <c r="H427" s="427">
        <v>219484.84</v>
      </c>
      <c r="I427" s="427"/>
      <c r="J427" s="427">
        <v>477893.69</v>
      </c>
      <c r="K427" s="428"/>
      <c r="L427" s="428"/>
      <c r="M427" s="427">
        <v>0</v>
      </c>
      <c r="N427" s="428"/>
      <c r="O427" s="427"/>
      <c r="P427" s="427">
        <v>220000</v>
      </c>
      <c r="Q427" s="428"/>
      <c r="R427" s="427">
        <v>68821</v>
      </c>
      <c r="S427" s="428"/>
      <c r="T427" s="427">
        <v>0</v>
      </c>
      <c r="U427" s="427">
        <v>0</v>
      </c>
      <c r="V427" s="427">
        <v>68821</v>
      </c>
      <c r="W427" s="427">
        <f t="shared" si="71"/>
        <v>68821</v>
      </c>
      <c r="X427" s="427">
        <v>68821</v>
      </c>
      <c r="Y427" s="427">
        <f t="shared" si="79"/>
        <v>0</v>
      </c>
      <c r="Z427" s="287"/>
      <c r="AA427" s="285"/>
      <c r="AB427" s="264"/>
      <c r="AC427" s="264"/>
    </row>
    <row r="428" spans="1:29">
      <c r="A428" s="426" t="s">
        <v>794</v>
      </c>
      <c r="B428" s="426" t="s">
        <v>1011</v>
      </c>
      <c r="C428" s="426" t="s">
        <v>1012</v>
      </c>
      <c r="D428" s="426" t="s">
        <v>817</v>
      </c>
      <c r="E428" s="426" t="s">
        <v>1017</v>
      </c>
      <c r="F428" s="427">
        <v>2365.65</v>
      </c>
      <c r="G428" s="427"/>
      <c r="H428" s="427">
        <v>0</v>
      </c>
      <c r="I428" s="427"/>
      <c r="J428" s="427">
        <v>0</v>
      </c>
      <c r="K428" s="428"/>
      <c r="L428" s="428"/>
      <c r="M428" s="427">
        <v>0</v>
      </c>
      <c r="N428" s="428"/>
      <c r="O428" s="427"/>
      <c r="P428" s="427">
        <v>0</v>
      </c>
      <c r="Q428" s="428"/>
      <c r="R428" s="427">
        <v>5294</v>
      </c>
      <c r="S428" s="428"/>
      <c r="T428" s="427">
        <v>0</v>
      </c>
      <c r="U428" s="427">
        <v>0</v>
      </c>
      <c r="V428" s="427">
        <v>5293.9</v>
      </c>
      <c r="W428" s="427">
        <f t="shared" si="71"/>
        <v>5293.9</v>
      </c>
      <c r="X428" s="427">
        <v>5293.9</v>
      </c>
      <c r="Y428" s="427">
        <f t="shared" si="79"/>
        <v>0.1000000000003638</v>
      </c>
      <c r="Z428" s="287"/>
      <c r="AA428" s="285"/>
      <c r="AB428" s="264"/>
      <c r="AC428" s="264"/>
    </row>
    <row r="429" spans="1:29">
      <c r="A429" s="426" t="s">
        <v>794</v>
      </c>
      <c r="B429" s="426" t="s">
        <v>1011</v>
      </c>
      <c r="C429" s="426" t="s">
        <v>1012</v>
      </c>
      <c r="D429" s="426" t="s">
        <v>829</v>
      </c>
      <c r="E429" s="426" t="s">
        <v>830</v>
      </c>
      <c r="F429" s="427">
        <v>1544</v>
      </c>
      <c r="G429" s="427"/>
      <c r="H429" s="427">
        <v>0</v>
      </c>
      <c r="I429" s="427"/>
      <c r="J429" s="427">
        <v>0</v>
      </c>
      <c r="K429" s="428"/>
      <c r="L429" s="428"/>
      <c r="M429" s="427">
        <v>0</v>
      </c>
      <c r="N429" s="428"/>
      <c r="O429" s="427"/>
      <c r="P429" s="427">
        <v>0</v>
      </c>
      <c r="Q429" s="428"/>
      <c r="R429" s="427">
        <v>0</v>
      </c>
      <c r="S429" s="428"/>
      <c r="T429" s="427">
        <v>0</v>
      </c>
      <c r="U429" s="427">
        <v>0</v>
      </c>
      <c r="V429" s="427">
        <v>0</v>
      </c>
      <c r="W429" s="427">
        <f t="shared" si="71"/>
        <v>0</v>
      </c>
      <c r="X429" s="427">
        <v>0</v>
      </c>
      <c r="Y429" s="427">
        <f t="shared" si="79"/>
        <v>0</v>
      </c>
      <c r="Z429" s="287"/>
      <c r="AA429" s="285"/>
      <c r="AB429" s="264"/>
      <c r="AC429" s="264"/>
    </row>
    <row r="430" spans="1:29">
      <c r="A430" s="426" t="s">
        <v>794</v>
      </c>
      <c r="B430" s="426" t="s">
        <v>1011</v>
      </c>
      <c r="C430" s="426" t="s">
        <v>1012</v>
      </c>
      <c r="D430" s="426" t="s">
        <v>819</v>
      </c>
      <c r="E430" s="426" t="s">
        <v>820</v>
      </c>
      <c r="F430" s="427">
        <v>1540</v>
      </c>
      <c r="G430" s="427"/>
      <c r="H430" s="427">
        <v>1430</v>
      </c>
      <c r="I430" s="427"/>
      <c r="J430" s="427">
        <v>610</v>
      </c>
      <c r="K430" s="428"/>
      <c r="L430" s="428"/>
      <c r="M430" s="427">
        <v>600</v>
      </c>
      <c r="N430" s="428"/>
      <c r="O430" s="427"/>
      <c r="P430" s="427">
        <v>1320</v>
      </c>
      <c r="Q430" s="428"/>
      <c r="R430" s="427">
        <v>1320</v>
      </c>
      <c r="S430" s="428"/>
      <c r="T430" s="427">
        <v>0</v>
      </c>
      <c r="U430" s="427">
        <v>0</v>
      </c>
      <c r="V430" s="427">
        <v>100</v>
      </c>
      <c r="W430" s="427">
        <f t="shared" si="71"/>
        <v>100</v>
      </c>
      <c r="X430" s="427">
        <v>1320</v>
      </c>
      <c r="Y430" s="427">
        <f t="shared" si="79"/>
        <v>0</v>
      </c>
      <c r="Z430" s="287"/>
      <c r="AA430" s="285"/>
      <c r="AB430" s="264"/>
      <c r="AC430" s="264"/>
    </row>
    <row r="431" spans="1:29">
      <c r="A431" s="426" t="s">
        <v>794</v>
      </c>
      <c r="B431" s="426" t="s">
        <v>1011</v>
      </c>
      <c r="C431" s="426" t="s">
        <v>1012</v>
      </c>
      <c r="D431" s="426" t="s">
        <v>803</v>
      </c>
      <c r="E431" s="426" t="s">
        <v>804</v>
      </c>
      <c r="F431" s="427">
        <v>17106.37</v>
      </c>
      <c r="G431" s="427"/>
      <c r="H431" s="427">
        <v>6006.32</v>
      </c>
      <c r="I431" s="427"/>
      <c r="J431" s="427">
        <v>5520.04</v>
      </c>
      <c r="K431" s="428"/>
      <c r="L431" s="428"/>
      <c r="M431" s="427">
        <v>6288.82</v>
      </c>
      <c r="N431" s="428"/>
      <c r="O431" s="427"/>
      <c r="P431" s="427">
        <v>9014.0300000000007</v>
      </c>
      <c r="Q431" s="428"/>
      <c r="R431" s="427">
        <v>6500</v>
      </c>
      <c r="S431" s="428"/>
      <c r="T431" s="427">
        <v>0</v>
      </c>
      <c r="U431" s="427">
        <v>0</v>
      </c>
      <c r="V431" s="429">
        <v>2530.5300000000002</v>
      </c>
      <c r="W431" s="427">
        <f t="shared" si="71"/>
        <v>2530.5300000000002</v>
      </c>
      <c r="X431" s="427">
        <v>6500</v>
      </c>
      <c r="Y431" s="427">
        <f t="shared" si="79"/>
        <v>0</v>
      </c>
      <c r="Z431" s="287"/>
      <c r="AA431" s="285"/>
      <c r="AB431" s="264"/>
      <c r="AC431" s="264"/>
    </row>
    <row r="432" spans="1:29">
      <c r="A432" s="426" t="s">
        <v>794</v>
      </c>
      <c r="B432" s="426" t="s">
        <v>1011</v>
      </c>
      <c r="C432" s="426" t="s">
        <v>1012</v>
      </c>
      <c r="D432" s="426" t="s">
        <v>805</v>
      </c>
      <c r="E432" s="426" t="s">
        <v>806</v>
      </c>
      <c r="F432" s="427">
        <v>29686.1</v>
      </c>
      <c r="G432" s="427"/>
      <c r="H432" s="427">
        <v>0</v>
      </c>
      <c r="I432" s="427"/>
      <c r="J432" s="427">
        <v>0</v>
      </c>
      <c r="K432" s="428"/>
      <c r="L432" s="428"/>
      <c r="M432" s="427">
        <v>0</v>
      </c>
      <c r="N432" s="428"/>
      <c r="O432" s="427"/>
      <c r="P432" s="427">
        <v>0</v>
      </c>
      <c r="Q432" s="428"/>
      <c r="R432" s="427">
        <v>0</v>
      </c>
      <c r="S432" s="428"/>
      <c r="T432" s="427">
        <v>0</v>
      </c>
      <c r="U432" s="427">
        <v>0</v>
      </c>
      <c r="V432" s="427">
        <v>0</v>
      </c>
      <c r="W432" s="427">
        <f t="shared" si="71"/>
        <v>0</v>
      </c>
      <c r="X432" s="427">
        <v>0</v>
      </c>
      <c r="Y432" s="427">
        <f t="shared" si="79"/>
        <v>0</v>
      </c>
      <c r="Z432" s="287"/>
      <c r="AA432" s="285"/>
      <c r="AB432" s="264"/>
      <c r="AC432" s="264"/>
    </row>
    <row r="433" spans="1:29">
      <c r="A433" s="426" t="s">
        <v>794</v>
      </c>
      <c r="B433" s="426" t="s">
        <v>1011</v>
      </c>
      <c r="C433" s="426" t="s">
        <v>1012</v>
      </c>
      <c r="D433" s="426" t="s">
        <v>831</v>
      </c>
      <c r="E433" s="426" t="s">
        <v>832</v>
      </c>
      <c r="F433" s="427">
        <v>36517.94</v>
      </c>
      <c r="G433" s="427"/>
      <c r="H433" s="427">
        <v>35391.39</v>
      </c>
      <c r="I433" s="427"/>
      <c r="J433" s="427">
        <v>33396.75</v>
      </c>
      <c r="K433" s="428"/>
      <c r="L433" s="428"/>
      <c r="M433" s="427">
        <v>42881.27</v>
      </c>
      <c r="N433" s="428"/>
      <c r="O433" s="427"/>
      <c r="P433" s="427">
        <v>38528</v>
      </c>
      <c r="Q433" s="428"/>
      <c r="R433" s="427">
        <v>43533</v>
      </c>
      <c r="S433" s="428"/>
      <c r="T433" s="427">
        <v>0</v>
      </c>
      <c r="U433" s="427">
        <v>0</v>
      </c>
      <c r="V433" s="429">
        <v>14398.51</v>
      </c>
      <c r="W433" s="427">
        <f t="shared" si="71"/>
        <v>14398.51</v>
      </c>
      <c r="X433" s="427">
        <v>43533</v>
      </c>
      <c r="Y433" s="427">
        <f t="shared" si="79"/>
        <v>0</v>
      </c>
      <c r="Z433" s="287"/>
      <c r="AA433" s="285"/>
      <c r="AB433" s="264"/>
      <c r="AC433" s="264"/>
    </row>
    <row r="434" spans="1:29">
      <c r="A434" s="426" t="s">
        <v>794</v>
      </c>
      <c r="B434" s="426" t="s">
        <v>1011</v>
      </c>
      <c r="C434" s="426" t="s">
        <v>1012</v>
      </c>
      <c r="D434" s="426" t="s">
        <v>807</v>
      </c>
      <c r="E434" s="426" t="s">
        <v>808</v>
      </c>
      <c r="F434" s="427">
        <v>110410.59</v>
      </c>
      <c r="G434" s="427"/>
      <c r="H434" s="427">
        <v>134797.10999999999</v>
      </c>
      <c r="I434" s="427"/>
      <c r="J434" s="427">
        <v>147737.38</v>
      </c>
      <c r="K434" s="428"/>
      <c r="L434" s="428"/>
      <c r="M434" s="427">
        <v>165043.98000000001</v>
      </c>
      <c r="N434" s="428"/>
      <c r="O434" s="427"/>
      <c r="P434" s="427">
        <v>170755</v>
      </c>
      <c r="Q434" s="428"/>
      <c r="R434" s="429">
        <v>169234</v>
      </c>
      <c r="S434" s="428"/>
      <c r="T434" s="427">
        <v>0</v>
      </c>
      <c r="U434" s="427">
        <v>0</v>
      </c>
      <c r="V434" s="429">
        <v>52410</v>
      </c>
      <c r="W434" s="427">
        <f t="shared" si="71"/>
        <v>52410</v>
      </c>
      <c r="X434" s="429">
        <v>169234</v>
      </c>
      <c r="Y434" s="427">
        <f t="shared" si="79"/>
        <v>0</v>
      </c>
      <c r="Z434" s="287"/>
      <c r="AA434" s="285"/>
      <c r="AB434" s="264"/>
      <c r="AC434" s="264"/>
    </row>
    <row r="435" spans="1:29">
      <c r="A435" s="426" t="s">
        <v>794</v>
      </c>
      <c r="B435" s="426" t="s">
        <v>1011</v>
      </c>
      <c r="C435" s="426" t="s">
        <v>1012</v>
      </c>
      <c r="D435" s="426" t="s">
        <v>809</v>
      </c>
      <c r="E435" s="426" t="s">
        <v>810</v>
      </c>
      <c r="F435" s="427">
        <v>110410.59</v>
      </c>
      <c r="G435" s="427"/>
      <c r="H435" s="427">
        <v>134797.10999999999</v>
      </c>
      <c r="I435" s="427"/>
      <c r="J435" s="427">
        <v>147737.38</v>
      </c>
      <c r="K435" s="428"/>
      <c r="L435" s="428"/>
      <c r="M435" s="427">
        <v>0</v>
      </c>
      <c r="N435" s="428"/>
      <c r="O435" s="427"/>
      <c r="P435" s="427">
        <v>170755</v>
      </c>
      <c r="Q435" s="428"/>
      <c r="R435" s="429">
        <v>5964</v>
      </c>
      <c r="S435" s="428"/>
      <c r="T435" s="427">
        <v>0</v>
      </c>
      <c r="U435" s="427">
        <v>0</v>
      </c>
      <c r="V435" s="429">
        <v>1339.18</v>
      </c>
      <c r="W435" s="427">
        <f t="shared" si="71"/>
        <v>1339.18</v>
      </c>
      <c r="X435" s="429">
        <v>5964</v>
      </c>
      <c r="Y435" s="427">
        <f t="shared" si="79"/>
        <v>0</v>
      </c>
      <c r="Z435" s="287"/>
      <c r="AA435" s="285"/>
      <c r="AB435" s="264"/>
      <c r="AC435" s="264"/>
    </row>
    <row r="436" spans="1:29">
      <c r="A436" s="426" t="s">
        <v>794</v>
      </c>
      <c r="B436" s="426" t="s">
        <v>1011</v>
      </c>
      <c r="C436" s="426" t="s">
        <v>1012</v>
      </c>
      <c r="D436" s="426" t="s">
        <v>958</v>
      </c>
      <c r="E436" s="426" t="s">
        <v>959</v>
      </c>
      <c r="F436" s="427">
        <v>224244.52</v>
      </c>
      <c r="G436" s="427"/>
      <c r="H436" s="427">
        <v>148230.69</v>
      </c>
      <c r="I436" s="427"/>
      <c r="J436" s="427">
        <v>327280.3</v>
      </c>
      <c r="K436" s="428"/>
      <c r="L436" s="428"/>
      <c r="M436" s="427">
        <v>268921</v>
      </c>
      <c r="N436" s="428"/>
      <c r="O436" s="427"/>
      <c r="P436" s="427">
        <v>95000</v>
      </c>
      <c r="Q436" s="428"/>
      <c r="R436" s="427">
        <v>95000</v>
      </c>
      <c r="S436" s="428"/>
      <c r="T436" s="427">
        <v>0</v>
      </c>
      <c r="U436" s="429">
        <v>68750</v>
      </c>
      <c r="V436" s="429">
        <v>26250</v>
      </c>
      <c r="W436" s="427">
        <f t="shared" si="71"/>
        <v>95000</v>
      </c>
      <c r="X436" s="427">
        <v>95000</v>
      </c>
      <c r="Y436" s="427">
        <f t="shared" si="79"/>
        <v>0</v>
      </c>
      <c r="Z436" s="287"/>
      <c r="AA436" s="285"/>
      <c r="AB436" s="264"/>
      <c r="AC436" s="264"/>
    </row>
    <row r="437" spans="1:29">
      <c r="A437" s="426" t="s">
        <v>794</v>
      </c>
      <c r="B437" s="426" t="s">
        <v>1011</v>
      </c>
      <c r="C437" s="426" t="s">
        <v>1012</v>
      </c>
      <c r="D437" s="426" t="s">
        <v>1018</v>
      </c>
      <c r="E437" s="426" t="s">
        <v>1019</v>
      </c>
      <c r="F437" s="427">
        <v>25000</v>
      </c>
      <c r="G437" s="427"/>
      <c r="H437" s="427">
        <v>0</v>
      </c>
      <c r="I437" s="427"/>
      <c r="J437" s="427">
        <v>0</v>
      </c>
      <c r="K437" s="428"/>
      <c r="L437" s="428"/>
      <c r="M437" s="427">
        <v>0</v>
      </c>
      <c r="N437" s="428"/>
      <c r="O437" s="427"/>
      <c r="P437" s="427">
        <v>0</v>
      </c>
      <c r="Q437" s="428"/>
      <c r="R437" s="427">
        <v>0</v>
      </c>
      <c r="S437" s="428"/>
      <c r="T437" s="427">
        <v>0</v>
      </c>
      <c r="U437" s="427">
        <v>0</v>
      </c>
      <c r="V437" s="427">
        <v>0</v>
      </c>
      <c r="W437" s="427">
        <f t="shared" si="71"/>
        <v>0</v>
      </c>
      <c r="X437" s="427">
        <v>0</v>
      </c>
      <c r="Y437" s="427">
        <f t="shared" si="79"/>
        <v>0</v>
      </c>
      <c r="Z437" s="287"/>
      <c r="AA437" s="285"/>
      <c r="AB437" s="264"/>
      <c r="AC437" s="264"/>
    </row>
    <row r="438" spans="1:29">
      <c r="A438" s="426" t="s">
        <v>794</v>
      </c>
      <c r="B438" s="426" t="s">
        <v>1011</v>
      </c>
      <c r="C438" s="426" t="s">
        <v>1012</v>
      </c>
      <c r="D438" s="426" t="s">
        <v>1020</v>
      </c>
      <c r="E438" s="426" t="s">
        <v>1021</v>
      </c>
      <c r="F438" s="427">
        <v>5609.71</v>
      </c>
      <c r="G438" s="427"/>
      <c r="H438" s="427">
        <v>0</v>
      </c>
      <c r="I438" s="427"/>
      <c r="J438" s="427">
        <v>0</v>
      </c>
      <c r="K438" s="428"/>
      <c r="L438" s="428"/>
      <c r="M438" s="427">
        <v>0</v>
      </c>
      <c r="N438" s="428"/>
      <c r="O438" s="427"/>
      <c r="P438" s="427">
        <v>0</v>
      </c>
      <c r="Q438" s="428"/>
      <c r="R438" s="427">
        <v>0</v>
      </c>
      <c r="S438" s="428"/>
      <c r="T438" s="427">
        <v>0</v>
      </c>
      <c r="U438" s="427">
        <v>0</v>
      </c>
      <c r="V438" s="427">
        <v>0</v>
      </c>
      <c r="W438" s="427">
        <f t="shared" si="71"/>
        <v>0</v>
      </c>
      <c r="X438" s="427">
        <v>0</v>
      </c>
      <c r="Y438" s="427">
        <f t="shared" si="79"/>
        <v>0</v>
      </c>
      <c r="Z438" s="287"/>
      <c r="AA438" s="285"/>
      <c r="AB438" s="264"/>
      <c r="AC438" s="264"/>
    </row>
    <row r="439" spans="1:29">
      <c r="A439" s="426" t="s">
        <v>794</v>
      </c>
      <c r="B439" s="426" t="s">
        <v>1011</v>
      </c>
      <c r="C439" s="426" t="s">
        <v>1012</v>
      </c>
      <c r="D439" s="426" t="s">
        <v>841</v>
      </c>
      <c r="E439" s="426" t="s">
        <v>842</v>
      </c>
      <c r="F439" s="427">
        <v>18699.7</v>
      </c>
      <c r="G439" s="427"/>
      <c r="H439" s="427">
        <v>0</v>
      </c>
      <c r="I439" s="427"/>
      <c r="J439" s="427">
        <v>0</v>
      </c>
      <c r="K439" s="428"/>
      <c r="L439" s="428"/>
      <c r="M439" s="427">
        <v>0</v>
      </c>
      <c r="N439" s="428"/>
      <c r="O439" s="427"/>
      <c r="P439" s="427">
        <v>0</v>
      </c>
      <c r="Q439" s="428"/>
      <c r="R439" s="427">
        <v>0</v>
      </c>
      <c r="S439" s="428"/>
      <c r="T439" s="427">
        <v>0</v>
      </c>
      <c r="U439" s="427">
        <v>0</v>
      </c>
      <c r="V439" s="427">
        <v>0</v>
      </c>
      <c r="W439" s="427">
        <f t="shared" si="71"/>
        <v>0</v>
      </c>
      <c r="X439" s="427">
        <v>0</v>
      </c>
      <c r="Y439" s="427">
        <f t="shared" si="79"/>
        <v>0</v>
      </c>
      <c r="Z439" s="287"/>
      <c r="AA439" s="285"/>
      <c r="AB439" s="264"/>
      <c r="AC439" s="264"/>
    </row>
    <row r="440" spans="1:29">
      <c r="A440" s="426" t="s">
        <v>794</v>
      </c>
      <c r="B440" s="426" t="s">
        <v>1011</v>
      </c>
      <c r="C440" s="426" t="s">
        <v>1012</v>
      </c>
      <c r="D440" s="426" t="s">
        <v>843</v>
      </c>
      <c r="E440" s="426" t="s">
        <v>844</v>
      </c>
      <c r="F440" s="427">
        <v>20599.599999999999</v>
      </c>
      <c r="G440" s="427"/>
      <c r="H440" s="427">
        <v>0</v>
      </c>
      <c r="I440" s="427"/>
      <c r="J440" s="427">
        <v>0</v>
      </c>
      <c r="K440" s="428"/>
      <c r="L440" s="428"/>
      <c r="M440" s="427">
        <v>0</v>
      </c>
      <c r="N440" s="428"/>
      <c r="O440" s="427"/>
      <c r="P440" s="427">
        <v>0</v>
      </c>
      <c r="Q440" s="428"/>
      <c r="R440" s="427">
        <v>0</v>
      </c>
      <c r="S440" s="428"/>
      <c r="T440" s="427">
        <v>0</v>
      </c>
      <c r="U440" s="427">
        <v>0</v>
      </c>
      <c r="V440" s="427">
        <v>0</v>
      </c>
      <c r="W440" s="427">
        <f t="shared" si="71"/>
        <v>0</v>
      </c>
      <c r="X440" s="427">
        <v>0</v>
      </c>
      <c r="Y440" s="427">
        <f t="shared" si="79"/>
        <v>0</v>
      </c>
      <c r="Z440" s="287"/>
      <c r="AA440" s="285"/>
      <c r="AB440" s="264"/>
      <c r="AC440" s="264"/>
    </row>
    <row r="441" spans="1:29">
      <c r="A441" s="426" t="s">
        <v>794</v>
      </c>
      <c r="B441" s="426" t="s">
        <v>1011</v>
      </c>
      <c r="C441" s="426" t="s">
        <v>1012</v>
      </c>
      <c r="D441" s="426" t="s">
        <v>974</v>
      </c>
      <c r="E441" s="426" t="s">
        <v>975</v>
      </c>
      <c r="F441" s="427">
        <v>12199.49</v>
      </c>
      <c r="G441" s="427"/>
      <c r="H441" s="427">
        <v>0</v>
      </c>
      <c r="I441" s="427"/>
      <c r="J441" s="427">
        <v>0</v>
      </c>
      <c r="K441" s="428"/>
      <c r="L441" s="428"/>
      <c r="M441" s="427">
        <v>0</v>
      </c>
      <c r="N441" s="428"/>
      <c r="O441" s="427"/>
      <c r="P441" s="427">
        <v>0</v>
      </c>
      <c r="Q441" s="428"/>
      <c r="R441" s="427">
        <v>0</v>
      </c>
      <c r="S441" s="428"/>
      <c r="T441" s="427">
        <v>0</v>
      </c>
      <c r="U441" s="427">
        <v>0</v>
      </c>
      <c r="V441" s="427">
        <v>0</v>
      </c>
      <c r="W441" s="427">
        <f t="shared" si="71"/>
        <v>0</v>
      </c>
      <c r="X441" s="427">
        <v>0</v>
      </c>
      <c r="Y441" s="427">
        <f t="shared" si="79"/>
        <v>0</v>
      </c>
      <c r="Z441" s="287"/>
      <c r="AA441" s="285"/>
      <c r="AB441" s="264"/>
      <c r="AC441" s="264"/>
    </row>
    <row r="442" spans="1:29">
      <c r="A442" s="426" t="s">
        <v>794</v>
      </c>
      <c r="B442" s="426" t="s">
        <v>1011</v>
      </c>
      <c r="C442" s="426" t="s">
        <v>1012</v>
      </c>
      <c r="D442" s="426" t="s">
        <v>852</v>
      </c>
      <c r="E442" s="426" t="s">
        <v>853</v>
      </c>
      <c r="F442" s="427">
        <v>43239.17</v>
      </c>
      <c r="G442" s="427"/>
      <c r="H442" s="427">
        <v>0</v>
      </c>
      <c r="I442" s="427"/>
      <c r="J442" s="427">
        <v>0</v>
      </c>
      <c r="K442" s="428"/>
      <c r="L442" s="428"/>
      <c r="M442" s="427">
        <v>0</v>
      </c>
      <c r="N442" s="428"/>
      <c r="O442" s="427"/>
      <c r="P442" s="427">
        <v>0</v>
      </c>
      <c r="Q442" s="428"/>
      <c r="R442" s="427">
        <v>0</v>
      </c>
      <c r="S442" s="428"/>
      <c r="T442" s="427">
        <v>0</v>
      </c>
      <c r="U442" s="427">
        <v>0</v>
      </c>
      <c r="V442" s="427">
        <v>0</v>
      </c>
      <c r="W442" s="427">
        <f t="shared" si="71"/>
        <v>0</v>
      </c>
      <c r="X442" s="427">
        <v>0</v>
      </c>
      <c r="Y442" s="427">
        <f t="shared" si="79"/>
        <v>0</v>
      </c>
      <c r="Z442" s="287"/>
      <c r="AA442" s="285"/>
      <c r="AB442" s="264"/>
      <c r="AC442" s="264"/>
    </row>
    <row r="443" spans="1:29">
      <c r="A443" s="426" t="s">
        <v>794</v>
      </c>
      <c r="B443" s="426" t="s">
        <v>1011</v>
      </c>
      <c r="C443" s="426" t="s">
        <v>1012</v>
      </c>
      <c r="D443" s="426" t="s">
        <v>1022</v>
      </c>
      <c r="E443" s="426" t="s">
        <v>1023</v>
      </c>
      <c r="F443" s="427">
        <v>22250</v>
      </c>
      <c r="G443" s="427"/>
      <c r="H443" s="427">
        <v>0</v>
      </c>
      <c r="I443" s="427"/>
      <c r="J443" s="427">
        <v>0</v>
      </c>
      <c r="K443" s="428"/>
      <c r="L443" s="428"/>
      <c r="M443" s="427">
        <v>0</v>
      </c>
      <c r="N443" s="428"/>
      <c r="O443" s="427"/>
      <c r="P443" s="427">
        <v>0</v>
      </c>
      <c r="Q443" s="428"/>
      <c r="R443" s="427">
        <v>0</v>
      </c>
      <c r="S443" s="428"/>
      <c r="T443" s="427">
        <v>0</v>
      </c>
      <c r="U443" s="427">
        <v>0</v>
      </c>
      <c r="V443" s="427">
        <v>0</v>
      </c>
      <c r="W443" s="427">
        <f t="shared" si="71"/>
        <v>0</v>
      </c>
      <c r="X443" s="427">
        <v>0</v>
      </c>
      <c r="Y443" s="427">
        <f t="shared" si="79"/>
        <v>0</v>
      </c>
      <c r="Z443" s="287"/>
      <c r="AA443" s="285"/>
      <c r="AB443" s="264"/>
      <c r="AC443" s="264"/>
    </row>
    <row r="444" spans="1:29">
      <c r="A444" s="426" t="s">
        <v>794</v>
      </c>
      <c r="B444" s="426" t="s">
        <v>1011</v>
      </c>
      <c r="C444" s="426" t="s">
        <v>1012</v>
      </c>
      <c r="D444" s="426" t="s">
        <v>878</v>
      </c>
      <c r="E444" s="426" t="s">
        <v>879</v>
      </c>
      <c r="F444" s="427">
        <v>22154.89</v>
      </c>
      <c r="G444" s="427"/>
      <c r="H444" s="427">
        <v>0</v>
      </c>
      <c r="I444" s="427"/>
      <c r="J444" s="427">
        <v>0</v>
      </c>
      <c r="K444" s="428"/>
      <c r="L444" s="428"/>
      <c r="M444" s="427">
        <v>0</v>
      </c>
      <c r="N444" s="428"/>
      <c r="O444" s="427"/>
      <c r="P444" s="427">
        <v>0</v>
      </c>
      <c r="Q444" s="428"/>
      <c r="R444" s="427">
        <v>0</v>
      </c>
      <c r="S444" s="428"/>
      <c r="T444" s="427">
        <v>0</v>
      </c>
      <c r="U444" s="427">
        <v>0</v>
      </c>
      <c r="V444" s="427">
        <v>0</v>
      </c>
      <c r="W444" s="427">
        <f t="shared" si="71"/>
        <v>0</v>
      </c>
      <c r="X444" s="427">
        <v>0</v>
      </c>
      <c r="Y444" s="427">
        <f t="shared" si="79"/>
        <v>0</v>
      </c>
      <c r="Z444" s="287"/>
      <c r="AA444" s="285"/>
      <c r="AB444" s="264"/>
      <c r="AC444" s="264"/>
    </row>
    <row r="445" spans="1:29">
      <c r="A445" s="426" t="s">
        <v>794</v>
      </c>
      <c r="B445" s="426" t="s">
        <v>1011</v>
      </c>
      <c r="C445" s="426" t="s">
        <v>1012</v>
      </c>
      <c r="D445" s="426" t="s">
        <v>880</v>
      </c>
      <c r="E445" s="426" t="s">
        <v>881</v>
      </c>
      <c r="F445" s="427">
        <v>4750</v>
      </c>
      <c r="G445" s="427"/>
      <c r="H445" s="427">
        <v>0</v>
      </c>
      <c r="I445" s="427"/>
      <c r="J445" s="427">
        <v>0</v>
      </c>
      <c r="K445" s="428"/>
      <c r="L445" s="428"/>
      <c r="M445" s="427">
        <v>0</v>
      </c>
      <c r="N445" s="428"/>
      <c r="O445" s="427"/>
      <c r="P445" s="427">
        <v>0</v>
      </c>
      <c r="Q445" s="428"/>
      <c r="R445" s="427">
        <v>0</v>
      </c>
      <c r="S445" s="428"/>
      <c r="T445" s="427">
        <v>0</v>
      </c>
      <c r="U445" s="427">
        <v>0</v>
      </c>
      <c r="V445" s="427">
        <v>0</v>
      </c>
      <c r="W445" s="427">
        <f t="shared" si="71"/>
        <v>0</v>
      </c>
      <c r="X445" s="427">
        <v>0</v>
      </c>
      <c r="Y445" s="427">
        <f t="shared" si="79"/>
        <v>0</v>
      </c>
      <c r="Z445" s="287"/>
      <c r="AA445" s="285"/>
      <c r="AB445" s="264"/>
      <c r="AC445" s="264"/>
    </row>
    <row r="446" spans="1:29">
      <c r="A446" s="426"/>
      <c r="B446" s="426"/>
      <c r="C446" s="426"/>
      <c r="D446" s="426"/>
      <c r="E446" s="426"/>
      <c r="F446" s="427">
        <f>SUM(F423:F445)</f>
        <v>873661.32</v>
      </c>
      <c r="G446" s="427"/>
      <c r="H446" s="427">
        <f>SUM(H423:H445)</f>
        <v>1247039.3399999999</v>
      </c>
      <c r="I446" s="427"/>
      <c r="J446" s="427">
        <f>SUM(J423:J445)</f>
        <v>1721003.3299999998</v>
      </c>
      <c r="K446" s="428"/>
      <c r="L446" s="428"/>
      <c r="M446" s="427">
        <f>SUM(M423:M445)</f>
        <v>1096425.24</v>
      </c>
      <c r="N446" s="428">
        <f>SUM(N423:N445)</f>
        <v>10</v>
      </c>
      <c r="O446" s="427"/>
      <c r="P446" s="427">
        <f>SUM(P423:P445)</f>
        <v>1325709.03</v>
      </c>
      <c r="Q446" s="428">
        <f>SUM(Q423:Q445)</f>
        <v>9</v>
      </c>
      <c r="R446" s="427">
        <f>SUM(R423:R445)</f>
        <v>1037729</v>
      </c>
      <c r="S446" s="428">
        <f>SUM(S423:S445)</f>
        <v>10</v>
      </c>
      <c r="T446" s="427">
        <f t="shared" ref="T446:Y446" si="80">SUM(T423:T445)</f>
        <v>0</v>
      </c>
      <c r="U446" s="427">
        <f t="shared" si="80"/>
        <v>68750</v>
      </c>
      <c r="V446" s="427">
        <f t="shared" si="80"/>
        <v>380969.17000000004</v>
      </c>
      <c r="W446" s="427">
        <f t="shared" si="80"/>
        <v>449719.17000000004</v>
      </c>
      <c r="X446" s="427">
        <f>SUM(X423:X445)</f>
        <v>1037728.9</v>
      </c>
      <c r="Y446" s="427">
        <f t="shared" si="80"/>
        <v>0.1000000000003638</v>
      </c>
      <c r="Z446" s="287"/>
      <c r="AA446" s="285"/>
      <c r="AB446" s="264"/>
      <c r="AC446" s="264"/>
    </row>
    <row r="447" spans="1:29">
      <c r="A447" s="426"/>
      <c r="B447" s="426"/>
      <c r="C447" s="426"/>
      <c r="D447" s="426"/>
      <c r="E447" s="426"/>
      <c r="F447" s="427"/>
      <c r="G447" s="427"/>
      <c r="H447" s="427"/>
      <c r="I447" s="427"/>
      <c r="J447" s="427"/>
      <c r="K447" s="428"/>
      <c r="L447" s="428"/>
      <c r="M447" s="427"/>
      <c r="N447" s="428"/>
      <c r="O447" s="427"/>
      <c r="P447" s="427"/>
      <c r="Q447" s="428"/>
      <c r="R447" s="427"/>
      <c r="S447" s="428"/>
      <c r="T447" s="427"/>
      <c r="U447" s="427"/>
      <c r="V447" s="427"/>
      <c r="W447" s="427"/>
      <c r="X447" s="427"/>
      <c r="Y447" s="427"/>
      <c r="Z447" s="287"/>
      <c r="AA447" s="285"/>
      <c r="AB447" s="264"/>
      <c r="AC447" s="264"/>
    </row>
    <row r="448" spans="1:29">
      <c r="A448" s="426" t="s">
        <v>794</v>
      </c>
      <c r="B448" s="426" t="s">
        <v>1024</v>
      </c>
      <c r="C448" s="426" t="s">
        <v>1025</v>
      </c>
      <c r="D448" s="426" t="s">
        <v>837</v>
      </c>
      <c r="E448" s="426" t="s">
        <v>838</v>
      </c>
      <c r="F448" s="427">
        <v>529.55999999999995</v>
      </c>
      <c r="G448" s="427"/>
      <c r="H448" s="427">
        <v>847.93</v>
      </c>
      <c r="I448" s="427"/>
      <c r="J448" s="427">
        <v>225.29</v>
      </c>
      <c r="K448" s="428"/>
      <c r="L448" s="428"/>
      <c r="M448" s="427">
        <v>3010.9</v>
      </c>
      <c r="N448" s="428"/>
      <c r="O448" s="427"/>
      <c r="P448" s="427">
        <v>226</v>
      </c>
      <c r="Q448" s="428"/>
      <c r="R448" s="427">
        <v>0</v>
      </c>
      <c r="S448" s="428"/>
      <c r="T448" s="427">
        <v>0</v>
      </c>
      <c r="U448" s="427">
        <v>0</v>
      </c>
      <c r="V448" s="429">
        <v>774.92</v>
      </c>
      <c r="W448" s="427">
        <f t="shared" si="71"/>
        <v>774.92</v>
      </c>
      <c r="X448" s="427">
        <v>8000</v>
      </c>
      <c r="Y448" s="427">
        <f t="shared" ref="Y448:Y453" si="81">R448-X448</f>
        <v>-8000</v>
      </c>
      <c r="Z448" s="287"/>
      <c r="AA448" s="285"/>
      <c r="AB448" s="264"/>
      <c r="AC448" s="264"/>
    </row>
    <row r="449" spans="1:29">
      <c r="A449" s="426" t="s">
        <v>794</v>
      </c>
      <c r="B449" s="426" t="s">
        <v>1024</v>
      </c>
      <c r="C449" s="426" t="s">
        <v>1025</v>
      </c>
      <c r="D449" s="426" t="s">
        <v>1026</v>
      </c>
      <c r="E449" s="426" t="s">
        <v>1027</v>
      </c>
      <c r="F449" s="427">
        <v>52558.46</v>
      </c>
      <c r="G449" s="427"/>
      <c r="H449" s="427">
        <v>70340.95</v>
      </c>
      <c r="I449" s="427"/>
      <c r="J449" s="427">
        <v>82263.19</v>
      </c>
      <c r="K449" s="428"/>
      <c r="L449" s="428"/>
      <c r="M449" s="427">
        <v>102129.23</v>
      </c>
      <c r="N449" s="428"/>
      <c r="O449" s="427"/>
      <c r="P449" s="427">
        <v>69199</v>
      </c>
      <c r="Q449" s="428"/>
      <c r="R449" s="427">
        <v>90000</v>
      </c>
      <c r="S449" s="428"/>
      <c r="T449" s="427">
        <v>0</v>
      </c>
      <c r="U449" s="427">
        <v>0</v>
      </c>
      <c r="V449" s="429">
        <v>27838.44</v>
      </c>
      <c r="W449" s="427">
        <f t="shared" si="71"/>
        <v>27838.44</v>
      </c>
      <c r="X449" s="427">
        <v>134039</v>
      </c>
      <c r="Y449" s="427">
        <f t="shared" si="81"/>
        <v>-44039</v>
      </c>
      <c r="Z449" s="287"/>
      <c r="AA449" s="285"/>
      <c r="AB449" s="264"/>
      <c r="AC449" s="264"/>
    </row>
    <row r="450" spans="1:29">
      <c r="A450" s="426" t="s">
        <v>794</v>
      </c>
      <c r="B450" s="426" t="s">
        <v>1024</v>
      </c>
      <c r="C450" s="426" t="s">
        <v>1025</v>
      </c>
      <c r="D450" s="426" t="s">
        <v>1028</v>
      </c>
      <c r="E450" s="426" t="s">
        <v>1029</v>
      </c>
      <c r="F450" s="427">
        <v>0</v>
      </c>
      <c r="G450" s="427"/>
      <c r="H450" s="427">
        <v>0</v>
      </c>
      <c r="I450" s="427"/>
      <c r="J450" s="427">
        <v>542.92999999999995</v>
      </c>
      <c r="K450" s="428"/>
      <c r="L450" s="428"/>
      <c r="M450" s="427">
        <v>0</v>
      </c>
      <c r="N450" s="428"/>
      <c r="O450" s="427"/>
      <c r="P450" s="427">
        <v>874</v>
      </c>
      <c r="Q450" s="428"/>
      <c r="R450" s="427">
        <v>0</v>
      </c>
      <c r="S450" s="428"/>
      <c r="T450" s="427">
        <v>0</v>
      </c>
      <c r="U450" s="427">
        <v>0</v>
      </c>
      <c r="V450" s="427">
        <v>0</v>
      </c>
      <c r="W450" s="427">
        <f t="shared" si="71"/>
        <v>0</v>
      </c>
      <c r="X450" s="427">
        <v>0</v>
      </c>
      <c r="Y450" s="427">
        <f t="shared" si="81"/>
        <v>0</v>
      </c>
      <c r="Z450" s="287"/>
      <c r="AA450" s="285"/>
      <c r="AB450" s="264"/>
      <c r="AC450" s="264"/>
    </row>
    <row r="451" spans="1:29">
      <c r="A451" s="426" t="s">
        <v>794</v>
      </c>
      <c r="B451" s="426" t="s">
        <v>1024</v>
      </c>
      <c r="C451" s="426" t="s">
        <v>1025</v>
      </c>
      <c r="D451" s="426" t="s">
        <v>803</v>
      </c>
      <c r="E451" s="426" t="s">
        <v>804</v>
      </c>
      <c r="F451" s="427">
        <v>664.29</v>
      </c>
      <c r="G451" s="427"/>
      <c r="H451" s="427">
        <v>891.02</v>
      </c>
      <c r="I451" s="427"/>
      <c r="J451" s="427">
        <v>1036.6400000000001</v>
      </c>
      <c r="K451" s="428"/>
      <c r="L451" s="428"/>
      <c r="M451" s="427">
        <v>1431.1</v>
      </c>
      <c r="N451" s="428"/>
      <c r="O451" s="427"/>
      <c r="P451" s="427">
        <v>900</v>
      </c>
      <c r="Q451" s="428"/>
      <c r="R451" s="427">
        <v>971</v>
      </c>
      <c r="S451" s="428"/>
      <c r="T451" s="427">
        <v>0</v>
      </c>
      <c r="U451" s="427">
        <v>0</v>
      </c>
      <c r="V451" s="429">
        <v>414.85</v>
      </c>
      <c r="W451" s="427">
        <f t="shared" si="71"/>
        <v>414.85</v>
      </c>
      <c r="X451" s="427">
        <v>971</v>
      </c>
      <c r="Y451" s="427">
        <f t="shared" si="81"/>
        <v>0</v>
      </c>
      <c r="Z451" s="287"/>
      <c r="AA451" s="285"/>
      <c r="AB451" s="264"/>
      <c r="AC451" s="264"/>
    </row>
    <row r="452" spans="1:29">
      <c r="A452" s="426" t="s">
        <v>794</v>
      </c>
      <c r="B452" s="426" t="s">
        <v>1024</v>
      </c>
      <c r="C452" s="426" t="s">
        <v>1025</v>
      </c>
      <c r="D452" s="426" t="s">
        <v>805</v>
      </c>
      <c r="E452" s="426" t="s">
        <v>806</v>
      </c>
      <c r="F452" s="427">
        <v>5.47</v>
      </c>
      <c r="G452" s="427"/>
      <c r="H452" s="427">
        <v>49.24</v>
      </c>
      <c r="I452" s="427"/>
      <c r="J452" s="427">
        <v>5.47</v>
      </c>
      <c r="K452" s="428"/>
      <c r="L452" s="428"/>
      <c r="M452" s="427">
        <v>39.6</v>
      </c>
      <c r="N452" s="428"/>
      <c r="O452" s="427"/>
      <c r="P452" s="427">
        <v>21</v>
      </c>
      <c r="Q452" s="428"/>
      <c r="R452" s="427">
        <v>50</v>
      </c>
      <c r="S452" s="428"/>
      <c r="T452" s="427">
        <v>0</v>
      </c>
      <c r="U452" s="427">
        <v>0</v>
      </c>
      <c r="V452" s="429">
        <v>0</v>
      </c>
      <c r="W452" s="427">
        <f t="shared" si="71"/>
        <v>0</v>
      </c>
      <c r="X452" s="427">
        <v>50</v>
      </c>
      <c r="Y452" s="427">
        <f t="shared" si="81"/>
        <v>0</v>
      </c>
      <c r="Z452" s="287"/>
      <c r="AA452" s="285"/>
      <c r="AB452" s="264"/>
      <c r="AC452" s="264"/>
    </row>
    <row r="453" spans="1:29">
      <c r="A453" s="426" t="s">
        <v>794</v>
      </c>
      <c r="B453" s="426" t="s">
        <v>1024</v>
      </c>
      <c r="C453" s="426" t="s">
        <v>1025</v>
      </c>
      <c r="D453" s="426" t="s">
        <v>831</v>
      </c>
      <c r="E453" s="426" t="s">
        <v>832</v>
      </c>
      <c r="F453" s="427">
        <v>4993.08</v>
      </c>
      <c r="G453" s="427"/>
      <c r="H453" s="427">
        <v>8107.23</v>
      </c>
      <c r="I453" s="427"/>
      <c r="J453" s="427">
        <v>9734.1</v>
      </c>
      <c r="K453" s="428"/>
      <c r="L453" s="428"/>
      <c r="M453" s="427">
        <v>13585.18</v>
      </c>
      <c r="N453" s="428"/>
      <c r="O453" s="427"/>
      <c r="P453" s="427">
        <v>9000</v>
      </c>
      <c r="Q453" s="428"/>
      <c r="R453" s="427">
        <v>9000</v>
      </c>
      <c r="S453" s="428"/>
      <c r="T453" s="427">
        <v>0</v>
      </c>
      <c r="U453" s="427">
        <v>0</v>
      </c>
      <c r="V453" s="429">
        <v>3719.66</v>
      </c>
      <c r="W453" s="427">
        <f t="shared" si="71"/>
        <v>3719.66</v>
      </c>
      <c r="X453" s="427">
        <v>9000</v>
      </c>
      <c r="Y453" s="427">
        <f t="shared" si="81"/>
        <v>0</v>
      </c>
      <c r="Z453" s="287"/>
      <c r="AA453" s="285"/>
      <c r="AB453" s="264"/>
      <c r="AC453" s="264"/>
    </row>
    <row r="454" spans="1:29">
      <c r="A454" s="426"/>
      <c r="B454" s="426"/>
      <c r="C454" s="426"/>
      <c r="D454" s="426"/>
      <c r="E454" s="426"/>
      <c r="F454" s="427">
        <f>SUM(F448:F453)</f>
        <v>58750.86</v>
      </c>
      <c r="G454" s="427"/>
      <c r="H454" s="427">
        <f>SUM(H448:H453)</f>
        <v>80236.37</v>
      </c>
      <c r="I454" s="427"/>
      <c r="J454" s="427">
        <f>SUM(J448:J453)</f>
        <v>93807.62</v>
      </c>
      <c r="K454" s="428"/>
      <c r="L454" s="428"/>
      <c r="M454" s="427">
        <f>SUM(M448:M453)</f>
        <v>120196.01000000001</v>
      </c>
      <c r="N454" s="428"/>
      <c r="O454" s="427"/>
      <c r="P454" s="427">
        <f>SUM(P448:P453)</f>
        <v>80220</v>
      </c>
      <c r="Q454" s="428"/>
      <c r="R454" s="427">
        <f>SUM(R448:R453)</f>
        <v>100021</v>
      </c>
      <c r="S454" s="428"/>
      <c r="T454" s="427">
        <f t="shared" ref="T454:Y454" si="82">SUM(T448:T453)</f>
        <v>0</v>
      </c>
      <c r="U454" s="427">
        <f t="shared" si="82"/>
        <v>0</v>
      </c>
      <c r="V454" s="427">
        <f t="shared" si="82"/>
        <v>32747.869999999995</v>
      </c>
      <c r="W454" s="427">
        <f t="shared" si="82"/>
        <v>32747.869999999995</v>
      </c>
      <c r="X454" s="427">
        <f>SUM(X448:X453)</f>
        <v>152060</v>
      </c>
      <c r="Y454" s="427">
        <f t="shared" si="82"/>
        <v>-52039</v>
      </c>
      <c r="Z454" s="287"/>
      <c r="AA454" s="285"/>
      <c r="AB454" s="264"/>
      <c r="AC454" s="264"/>
    </row>
    <row r="455" spans="1:29">
      <c r="A455" s="426"/>
      <c r="B455" s="426"/>
      <c r="C455" s="426"/>
      <c r="D455" s="426"/>
      <c r="E455" s="426"/>
      <c r="F455" s="427"/>
      <c r="G455" s="427"/>
      <c r="H455" s="427"/>
      <c r="I455" s="427"/>
      <c r="J455" s="427"/>
      <c r="K455" s="428"/>
      <c r="L455" s="428"/>
      <c r="M455" s="427"/>
      <c r="N455" s="428"/>
      <c r="O455" s="427"/>
      <c r="P455" s="427"/>
      <c r="Q455" s="428"/>
      <c r="R455" s="427"/>
      <c r="S455" s="428"/>
      <c r="T455" s="427"/>
      <c r="U455" s="427"/>
      <c r="V455" s="427"/>
      <c r="W455" s="427"/>
      <c r="X455" s="427"/>
      <c r="Y455" s="427"/>
      <c r="Z455" s="287"/>
      <c r="AA455" s="285"/>
      <c r="AB455" s="264"/>
      <c r="AC455" s="264"/>
    </row>
    <row r="456" spans="1:29">
      <c r="A456" s="426" t="s">
        <v>794</v>
      </c>
      <c r="B456" s="426" t="s">
        <v>1030</v>
      </c>
      <c r="C456" s="426" t="s">
        <v>1031</v>
      </c>
      <c r="D456" s="426" t="s">
        <v>837</v>
      </c>
      <c r="E456" s="426" t="s">
        <v>838</v>
      </c>
      <c r="F456" s="427">
        <v>119.44</v>
      </c>
      <c r="G456" s="427"/>
      <c r="H456" s="427">
        <v>150.5</v>
      </c>
      <c r="I456" s="427"/>
      <c r="J456" s="427">
        <v>0</v>
      </c>
      <c r="K456" s="428"/>
      <c r="L456" s="428"/>
      <c r="M456" s="427">
        <v>0</v>
      </c>
      <c r="N456" s="428"/>
      <c r="O456" s="427"/>
      <c r="P456" s="427">
        <v>0</v>
      </c>
      <c r="Q456" s="428"/>
      <c r="R456" s="427">
        <v>0</v>
      </c>
      <c r="S456" s="428"/>
      <c r="T456" s="427">
        <v>0</v>
      </c>
      <c r="U456" s="427">
        <v>0</v>
      </c>
      <c r="V456" s="429">
        <v>602.41999999999996</v>
      </c>
      <c r="W456" s="427">
        <f t="shared" si="71"/>
        <v>602.41999999999996</v>
      </c>
      <c r="X456" s="427">
        <v>12993</v>
      </c>
      <c r="Y456" s="427">
        <f>R456-X456</f>
        <v>-12993</v>
      </c>
      <c r="Z456" s="287"/>
      <c r="AA456" s="285"/>
      <c r="AB456" s="264"/>
      <c r="AC456" s="264"/>
    </row>
    <row r="457" spans="1:29">
      <c r="A457" s="426" t="s">
        <v>794</v>
      </c>
      <c r="B457" s="426" t="s">
        <v>1030</v>
      </c>
      <c r="C457" s="426" t="s">
        <v>1031</v>
      </c>
      <c r="D457" s="426" t="s">
        <v>1026</v>
      </c>
      <c r="E457" s="426" t="s">
        <v>1027</v>
      </c>
      <c r="F457" s="427">
        <v>13120.55</v>
      </c>
      <c r="G457" s="427"/>
      <c r="H457" s="427">
        <v>14984.9</v>
      </c>
      <c r="I457" s="427"/>
      <c r="J457" s="427">
        <v>14382.98</v>
      </c>
      <c r="K457" s="428"/>
      <c r="L457" s="428"/>
      <c r="M457" s="427">
        <v>14509.29</v>
      </c>
      <c r="N457" s="428"/>
      <c r="O457" s="427"/>
      <c r="P457" s="427">
        <v>19838</v>
      </c>
      <c r="Q457" s="428"/>
      <c r="R457" s="427">
        <v>16000</v>
      </c>
      <c r="S457" s="428"/>
      <c r="T457" s="427">
        <v>0</v>
      </c>
      <c r="U457" s="427">
        <v>0</v>
      </c>
      <c r="V457" s="429">
        <v>2768.12</v>
      </c>
      <c r="W457" s="427">
        <f t="shared" si="71"/>
        <v>2768.12</v>
      </c>
      <c r="X457" s="427">
        <v>18699</v>
      </c>
      <c r="Y457" s="427">
        <f>R457-X457</f>
        <v>-2699</v>
      </c>
      <c r="Z457" s="287"/>
      <c r="AA457" s="285"/>
      <c r="AB457" s="264"/>
      <c r="AC457" s="264"/>
    </row>
    <row r="458" spans="1:29">
      <c r="A458" s="426" t="s">
        <v>794</v>
      </c>
      <c r="B458" s="426" t="s">
        <v>1030</v>
      </c>
      <c r="C458" s="426" t="s">
        <v>1031</v>
      </c>
      <c r="D458" s="426" t="s">
        <v>803</v>
      </c>
      <c r="E458" s="426" t="s">
        <v>804</v>
      </c>
      <c r="F458" s="427">
        <v>185.74</v>
      </c>
      <c r="G458" s="427"/>
      <c r="H458" s="427">
        <v>214.96</v>
      </c>
      <c r="I458" s="427"/>
      <c r="J458" s="427">
        <v>207.09</v>
      </c>
      <c r="K458" s="428"/>
      <c r="L458" s="428"/>
      <c r="M458" s="427">
        <v>210.42</v>
      </c>
      <c r="N458" s="428"/>
      <c r="O458" s="427"/>
      <c r="P458" s="427">
        <v>225</v>
      </c>
      <c r="Q458" s="428"/>
      <c r="R458" s="427">
        <v>225</v>
      </c>
      <c r="S458" s="428"/>
      <c r="T458" s="427">
        <v>0</v>
      </c>
      <c r="U458" s="427">
        <v>0</v>
      </c>
      <c r="V458" s="429">
        <v>48.9</v>
      </c>
      <c r="W458" s="427">
        <f t="shared" si="71"/>
        <v>48.9</v>
      </c>
      <c r="X458" s="427">
        <v>225</v>
      </c>
      <c r="Y458" s="427">
        <f>R458-X458</f>
        <v>0</v>
      </c>
      <c r="Z458" s="287"/>
      <c r="AA458" s="285"/>
      <c r="AB458" s="264"/>
      <c r="AC458" s="264"/>
    </row>
    <row r="459" spans="1:29">
      <c r="A459" s="426" t="s">
        <v>794</v>
      </c>
      <c r="B459" s="426" t="s">
        <v>1030</v>
      </c>
      <c r="C459" s="426" t="s">
        <v>1031</v>
      </c>
      <c r="D459" s="426" t="s">
        <v>831</v>
      </c>
      <c r="E459" s="426" t="s">
        <v>832</v>
      </c>
      <c r="F459" s="427">
        <v>1257.74</v>
      </c>
      <c r="G459" s="427"/>
      <c r="H459" s="427">
        <v>1725.62</v>
      </c>
      <c r="I459" s="427"/>
      <c r="J459" s="427">
        <v>1687.96</v>
      </c>
      <c r="K459" s="428"/>
      <c r="L459" s="428"/>
      <c r="M459" s="427">
        <v>1886.2</v>
      </c>
      <c r="N459" s="428"/>
      <c r="O459" s="427"/>
      <c r="P459" s="427">
        <v>1800</v>
      </c>
      <c r="Q459" s="428"/>
      <c r="R459" s="427">
        <v>1800</v>
      </c>
      <c r="S459" s="428"/>
      <c r="T459" s="427">
        <v>0</v>
      </c>
      <c r="U459" s="427">
        <v>0</v>
      </c>
      <c r="V459" s="429">
        <v>438.19</v>
      </c>
      <c r="W459" s="427">
        <f t="shared" si="71"/>
        <v>438.19</v>
      </c>
      <c r="X459" s="427">
        <v>1800</v>
      </c>
      <c r="Y459" s="427">
        <f>R459-X459</f>
        <v>0</v>
      </c>
      <c r="Z459" s="287"/>
      <c r="AA459" s="285"/>
      <c r="AB459" s="264"/>
      <c r="AC459" s="264"/>
    </row>
    <row r="460" spans="1:29">
      <c r="A460" s="426"/>
      <c r="B460" s="426"/>
      <c r="C460" s="426"/>
      <c r="D460" s="426"/>
      <c r="E460" s="426"/>
      <c r="F460" s="427">
        <f>SUM(F456:F459)</f>
        <v>14683.47</v>
      </c>
      <c r="G460" s="427"/>
      <c r="H460" s="427">
        <f>SUM(H456:H459)</f>
        <v>17075.98</v>
      </c>
      <c r="I460" s="427"/>
      <c r="J460" s="427">
        <f>SUM(J456:J459)</f>
        <v>16278.029999999999</v>
      </c>
      <c r="K460" s="428"/>
      <c r="L460" s="428"/>
      <c r="M460" s="427">
        <f>SUM(M456:M459)</f>
        <v>16605.91</v>
      </c>
      <c r="N460" s="428"/>
      <c r="O460" s="427"/>
      <c r="P460" s="427">
        <f>SUM(P456:P459)</f>
        <v>21863</v>
      </c>
      <c r="Q460" s="428"/>
      <c r="R460" s="427">
        <f>SUM(R456:R459)</f>
        <v>18025</v>
      </c>
      <c r="S460" s="428"/>
      <c r="T460" s="427">
        <f t="shared" ref="T460:Y460" si="83">SUM(T456:T459)</f>
        <v>0</v>
      </c>
      <c r="U460" s="427">
        <f t="shared" si="83"/>
        <v>0</v>
      </c>
      <c r="V460" s="427">
        <f t="shared" si="83"/>
        <v>3857.63</v>
      </c>
      <c r="W460" s="427">
        <f t="shared" si="83"/>
        <v>3857.63</v>
      </c>
      <c r="X460" s="427">
        <f>SUM(X456:X459)</f>
        <v>33717</v>
      </c>
      <c r="Y460" s="427">
        <f t="shared" si="83"/>
        <v>-15692</v>
      </c>
      <c r="Z460" s="287"/>
      <c r="AA460" s="285"/>
      <c r="AB460" s="264"/>
      <c r="AC460" s="264"/>
    </row>
    <row r="461" spans="1:29">
      <c r="A461" s="426"/>
      <c r="B461" s="426"/>
      <c r="C461" s="426"/>
      <c r="D461" s="426"/>
      <c r="E461" s="426"/>
      <c r="F461" s="427"/>
      <c r="G461" s="427"/>
      <c r="H461" s="427"/>
      <c r="I461" s="427"/>
      <c r="J461" s="427"/>
      <c r="K461" s="428"/>
      <c r="L461" s="428"/>
      <c r="M461" s="427"/>
      <c r="N461" s="428"/>
      <c r="O461" s="427"/>
      <c r="P461" s="427"/>
      <c r="Q461" s="428"/>
      <c r="R461" s="427"/>
      <c r="S461" s="428"/>
      <c r="T461" s="427"/>
      <c r="U461" s="427"/>
      <c r="V461" s="427"/>
      <c r="W461" s="427"/>
      <c r="X461" s="427"/>
      <c r="Y461" s="427"/>
      <c r="Z461" s="287"/>
      <c r="AA461" s="285"/>
      <c r="AB461" s="264"/>
      <c r="AC461" s="264"/>
    </row>
    <row r="462" spans="1:29">
      <c r="A462" s="426" t="s">
        <v>794</v>
      </c>
      <c r="B462" s="426" t="s">
        <v>1032</v>
      </c>
      <c r="C462" s="426" t="s">
        <v>1033</v>
      </c>
      <c r="D462" s="426" t="s">
        <v>801</v>
      </c>
      <c r="E462" s="426" t="s">
        <v>802</v>
      </c>
      <c r="F462" s="427">
        <v>127181</v>
      </c>
      <c r="G462" s="427"/>
      <c r="H462" s="427">
        <v>85911.25</v>
      </c>
      <c r="I462" s="427"/>
      <c r="J462" s="427">
        <v>82909.38</v>
      </c>
      <c r="K462" s="428"/>
      <c r="L462" s="428"/>
      <c r="M462" s="427">
        <v>114103.13</v>
      </c>
      <c r="N462" s="428"/>
      <c r="O462" s="427"/>
      <c r="P462" s="427">
        <v>95000</v>
      </c>
      <c r="Q462" s="428"/>
      <c r="R462" s="429">
        <v>79275.570000000007</v>
      </c>
      <c r="S462" s="428"/>
      <c r="T462" s="427">
        <v>0</v>
      </c>
      <c r="U462" s="427">
        <v>0</v>
      </c>
      <c r="V462" s="427">
        <v>79275</v>
      </c>
      <c r="W462" s="427">
        <f t="shared" ref="W462:W532" si="84">T462+U462+V462</f>
        <v>79275</v>
      </c>
      <c r="X462" s="427">
        <v>79275</v>
      </c>
      <c r="Y462" s="427">
        <f>R462-X462</f>
        <v>0.57000000000698492</v>
      </c>
      <c r="Z462" s="287"/>
      <c r="AA462" s="285"/>
      <c r="AB462" s="264"/>
      <c r="AC462" s="264"/>
    </row>
    <row r="463" spans="1:29">
      <c r="A463" s="426" t="s">
        <v>794</v>
      </c>
      <c r="B463" s="426" t="s">
        <v>1032</v>
      </c>
      <c r="C463" s="426" t="s">
        <v>1033</v>
      </c>
      <c r="D463" s="426" t="s">
        <v>803</v>
      </c>
      <c r="E463" s="426" t="s">
        <v>804</v>
      </c>
      <c r="F463" s="427">
        <v>1456.35</v>
      </c>
      <c r="G463" s="427"/>
      <c r="H463" s="427">
        <v>1018.62</v>
      </c>
      <c r="I463" s="427"/>
      <c r="J463" s="427">
        <v>999.51</v>
      </c>
      <c r="K463" s="428"/>
      <c r="L463" s="428"/>
      <c r="M463" s="427">
        <v>1381.32</v>
      </c>
      <c r="N463" s="428"/>
      <c r="O463" s="427"/>
      <c r="P463" s="427">
        <v>1100</v>
      </c>
      <c r="Q463" s="428"/>
      <c r="R463" s="427">
        <v>881.18</v>
      </c>
      <c r="S463" s="428"/>
      <c r="T463" s="427">
        <v>0</v>
      </c>
      <c r="U463" s="427">
        <v>0</v>
      </c>
      <c r="V463" s="427">
        <v>881.18</v>
      </c>
      <c r="W463" s="427">
        <f t="shared" si="84"/>
        <v>881.18</v>
      </c>
      <c r="X463" s="427">
        <v>881.18</v>
      </c>
      <c r="Y463" s="427">
        <f>R463-X463</f>
        <v>0</v>
      </c>
      <c r="Z463" s="287"/>
      <c r="AA463" s="285"/>
      <c r="AB463" s="264"/>
      <c r="AC463" s="264"/>
    </row>
    <row r="464" spans="1:29">
      <c r="A464" s="426" t="s">
        <v>794</v>
      </c>
      <c r="B464" s="426" t="s">
        <v>1032</v>
      </c>
      <c r="C464" s="426" t="s">
        <v>1033</v>
      </c>
      <c r="D464" s="426" t="s">
        <v>805</v>
      </c>
      <c r="E464" s="426" t="s">
        <v>806</v>
      </c>
      <c r="F464" s="427">
        <v>830.96</v>
      </c>
      <c r="G464" s="427"/>
      <c r="H464" s="427">
        <v>55.34</v>
      </c>
      <c r="I464" s="427"/>
      <c r="J464" s="427">
        <v>0</v>
      </c>
      <c r="K464" s="428"/>
      <c r="L464" s="428"/>
      <c r="M464" s="427">
        <v>513.83000000000004</v>
      </c>
      <c r="N464" s="428"/>
      <c r="O464" s="427"/>
      <c r="P464" s="427">
        <v>0</v>
      </c>
      <c r="Q464" s="428"/>
      <c r="R464" s="427">
        <v>0</v>
      </c>
      <c r="S464" s="428"/>
      <c r="T464" s="427">
        <v>0</v>
      </c>
      <c r="U464" s="427">
        <v>0</v>
      </c>
      <c r="V464" s="427">
        <v>0</v>
      </c>
      <c r="W464" s="427">
        <f t="shared" si="84"/>
        <v>0</v>
      </c>
      <c r="X464" s="427">
        <v>0</v>
      </c>
      <c r="Y464" s="427">
        <f>R464-X464</f>
        <v>0</v>
      </c>
      <c r="Z464" s="287"/>
      <c r="AA464" s="285"/>
      <c r="AB464" s="264"/>
      <c r="AC464" s="264"/>
    </row>
    <row r="465" spans="1:29">
      <c r="A465" s="426" t="s">
        <v>794</v>
      </c>
      <c r="B465" s="426" t="s">
        <v>1032</v>
      </c>
      <c r="C465" s="426" t="s">
        <v>1033</v>
      </c>
      <c r="D465" s="426" t="s">
        <v>831</v>
      </c>
      <c r="E465" s="426" t="s">
        <v>832</v>
      </c>
      <c r="F465" s="427">
        <v>108.87</v>
      </c>
      <c r="G465" s="427"/>
      <c r="H465" s="427">
        <v>25.65</v>
      </c>
      <c r="I465" s="427"/>
      <c r="J465" s="427">
        <v>0</v>
      </c>
      <c r="K465" s="428"/>
      <c r="L465" s="428"/>
      <c r="M465" s="427">
        <v>0</v>
      </c>
      <c r="N465" s="428"/>
      <c r="O465" s="427"/>
      <c r="P465" s="427">
        <v>0</v>
      </c>
      <c r="Q465" s="428"/>
      <c r="R465" s="427">
        <v>0</v>
      </c>
      <c r="S465" s="428"/>
      <c r="T465" s="427">
        <v>0</v>
      </c>
      <c r="U465" s="427">
        <v>0</v>
      </c>
      <c r="V465" s="427">
        <v>0</v>
      </c>
      <c r="W465" s="427">
        <f t="shared" si="84"/>
        <v>0</v>
      </c>
      <c r="X465" s="427">
        <v>0</v>
      </c>
      <c r="Y465" s="427">
        <f>R465-X465</f>
        <v>0</v>
      </c>
      <c r="Z465" s="287"/>
      <c r="AA465" s="285"/>
      <c r="AB465" s="264"/>
      <c r="AC465" s="264"/>
    </row>
    <row r="466" spans="1:29">
      <c r="A466" s="426"/>
      <c r="B466" s="426"/>
      <c r="C466" s="426"/>
      <c r="D466" s="426"/>
      <c r="E466" s="426"/>
      <c r="F466" s="427">
        <f>SUM(F462:F465)</f>
        <v>129577.18000000001</v>
      </c>
      <c r="G466" s="427"/>
      <c r="H466" s="427">
        <f>SUM(H462:H465)</f>
        <v>87010.859999999986</v>
      </c>
      <c r="I466" s="427"/>
      <c r="J466" s="427">
        <f>SUM(J462:J465)</f>
        <v>83908.89</v>
      </c>
      <c r="K466" s="428"/>
      <c r="L466" s="428"/>
      <c r="M466" s="427">
        <f>SUM(M462:M465)</f>
        <v>115998.28000000001</v>
      </c>
      <c r="N466" s="428"/>
      <c r="O466" s="427"/>
      <c r="P466" s="427">
        <f>SUM(P462:P465)</f>
        <v>96100</v>
      </c>
      <c r="Q466" s="428"/>
      <c r="R466" s="427">
        <f>SUM(R462:R465)</f>
        <v>80156.75</v>
      </c>
      <c r="S466" s="428"/>
      <c r="T466" s="427">
        <f t="shared" ref="T466:Y466" si="85">SUM(T462:T465)</f>
        <v>0</v>
      </c>
      <c r="U466" s="427">
        <f t="shared" si="85"/>
        <v>0</v>
      </c>
      <c r="V466" s="427">
        <f t="shared" si="85"/>
        <v>80156.179999999993</v>
      </c>
      <c r="W466" s="427">
        <f t="shared" si="85"/>
        <v>80156.179999999993</v>
      </c>
      <c r="X466" s="427">
        <f>SUM(X462:X465)</f>
        <v>80156.179999999993</v>
      </c>
      <c r="Y466" s="427">
        <f t="shared" si="85"/>
        <v>0.57000000000698492</v>
      </c>
      <c r="Z466" s="287"/>
      <c r="AA466" s="285"/>
      <c r="AB466" s="264"/>
      <c r="AC466" s="264"/>
    </row>
    <row r="467" spans="1:29">
      <c r="A467" s="426"/>
      <c r="B467" s="426"/>
      <c r="C467" s="426"/>
      <c r="D467" s="426"/>
      <c r="E467" s="426"/>
      <c r="F467" s="427"/>
      <c r="G467" s="427"/>
      <c r="H467" s="427"/>
      <c r="I467" s="427"/>
      <c r="J467" s="427"/>
      <c r="K467" s="428"/>
      <c r="L467" s="428"/>
      <c r="M467" s="427"/>
      <c r="N467" s="428"/>
      <c r="O467" s="427"/>
      <c r="P467" s="427"/>
      <c r="Q467" s="428"/>
      <c r="R467" s="427"/>
      <c r="S467" s="428"/>
      <c r="T467" s="427"/>
      <c r="U467" s="427"/>
      <c r="V467" s="427"/>
      <c r="W467" s="427"/>
      <c r="X467" s="427"/>
      <c r="Y467" s="427"/>
      <c r="Z467" s="287"/>
      <c r="AA467" s="285"/>
      <c r="AB467" s="264"/>
      <c r="AC467" s="264"/>
    </row>
    <row r="468" spans="1:29">
      <c r="A468" s="426" t="s">
        <v>794</v>
      </c>
      <c r="B468" s="426" t="s">
        <v>1034</v>
      </c>
      <c r="C468" s="426" t="s">
        <v>1035</v>
      </c>
      <c r="D468" s="426" t="s">
        <v>813</v>
      </c>
      <c r="E468" s="426" t="s">
        <v>814</v>
      </c>
      <c r="F468" s="427">
        <v>466477.85</v>
      </c>
      <c r="G468" s="427"/>
      <c r="H468" s="427">
        <v>461925.89</v>
      </c>
      <c r="I468" s="427"/>
      <c r="J468" s="427">
        <v>493476.97</v>
      </c>
      <c r="K468" s="428"/>
      <c r="L468" s="428"/>
      <c r="M468" s="427">
        <v>452141.93</v>
      </c>
      <c r="N468" s="428"/>
      <c r="O468" s="427"/>
      <c r="P468" s="427">
        <v>453270</v>
      </c>
      <c r="Q468" s="428"/>
      <c r="R468" s="427">
        <v>451035</v>
      </c>
      <c r="S468" s="428"/>
      <c r="T468" s="427">
        <v>0</v>
      </c>
      <c r="U468" s="427">
        <v>0</v>
      </c>
      <c r="V468" s="429">
        <v>118147.47</v>
      </c>
      <c r="W468" s="427">
        <f t="shared" si="84"/>
        <v>118147.47</v>
      </c>
      <c r="X468" s="427">
        <v>451035</v>
      </c>
      <c r="Y468" s="427">
        <f t="shared" ref="Y468:Y497" si="86">R468-X468</f>
        <v>0</v>
      </c>
      <c r="Z468" s="287"/>
      <c r="AA468" s="285"/>
      <c r="AB468" s="264"/>
      <c r="AC468" s="264"/>
    </row>
    <row r="469" spans="1:29">
      <c r="A469" s="426" t="s">
        <v>794</v>
      </c>
      <c r="B469" s="426" t="s">
        <v>1034</v>
      </c>
      <c r="C469" s="426" t="s">
        <v>1035</v>
      </c>
      <c r="D469" s="426" t="s">
        <v>815</v>
      </c>
      <c r="E469" s="426" t="s">
        <v>816</v>
      </c>
      <c r="F469" s="427">
        <v>0</v>
      </c>
      <c r="G469" s="427"/>
      <c r="H469" s="427">
        <v>219484.84</v>
      </c>
      <c r="I469" s="427"/>
      <c r="J469" s="427">
        <v>477893.69</v>
      </c>
      <c r="K469" s="428"/>
      <c r="L469" s="428"/>
      <c r="M469" s="427">
        <v>261942.59</v>
      </c>
      <c r="N469" s="428"/>
      <c r="O469" s="427"/>
      <c r="P469" s="427">
        <v>220000</v>
      </c>
      <c r="Q469" s="428"/>
      <c r="R469" s="427">
        <v>220000</v>
      </c>
      <c r="S469" s="428"/>
      <c r="T469" s="427">
        <v>0</v>
      </c>
      <c r="U469" s="427">
        <v>0</v>
      </c>
      <c r="V469" s="429">
        <v>36623.74</v>
      </c>
      <c r="W469" s="427">
        <f t="shared" si="84"/>
        <v>36623.74</v>
      </c>
      <c r="X469" s="427">
        <v>220000</v>
      </c>
      <c r="Y469" s="427">
        <f t="shared" si="86"/>
        <v>0</v>
      </c>
      <c r="Z469" s="287"/>
      <c r="AA469" s="285"/>
      <c r="AB469" s="264"/>
      <c r="AC469" s="264"/>
    </row>
    <row r="470" spans="1:29">
      <c r="A470" s="426" t="s">
        <v>794</v>
      </c>
      <c r="B470" s="426" t="s">
        <v>1034</v>
      </c>
      <c r="C470" s="426" t="s">
        <v>1035</v>
      </c>
      <c r="D470" s="426" t="s">
        <v>817</v>
      </c>
      <c r="E470" s="426" t="s">
        <v>1017</v>
      </c>
      <c r="F470" s="427">
        <v>108012.48</v>
      </c>
      <c r="G470" s="427"/>
      <c r="H470" s="427">
        <v>171589.46</v>
      </c>
      <c r="I470" s="427"/>
      <c r="J470" s="427">
        <v>249812.62</v>
      </c>
      <c r="K470" s="428"/>
      <c r="L470" s="428"/>
      <c r="M470" s="427">
        <v>103731.04</v>
      </c>
      <c r="N470" s="428"/>
      <c r="O470" s="427"/>
      <c r="P470" s="427">
        <v>150000</v>
      </c>
      <c r="Q470" s="428"/>
      <c r="R470" s="427">
        <v>94920</v>
      </c>
      <c r="S470" s="428"/>
      <c r="T470" s="427">
        <v>0</v>
      </c>
      <c r="U470" s="427">
        <v>0</v>
      </c>
      <c r="V470" s="429">
        <v>0</v>
      </c>
      <c r="W470" s="427">
        <f t="shared" si="84"/>
        <v>0</v>
      </c>
      <c r="X470" s="427">
        <v>94920</v>
      </c>
      <c r="Y470" s="427">
        <f t="shared" si="86"/>
        <v>0</v>
      </c>
      <c r="Z470" s="287"/>
      <c r="AA470" s="285"/>
      <c r="AB470" s="264"/>
      <c r="AC470" s="264"/>
    </row>
    <row r="471" spans="1:29">
      <c r="A471" s="426" t="s">
        <v>794</v>
      </c>
      <c r="B471" s="426" t="s">
        <v>1034</v>
      </c>
      <c r="C471" s="426" t="s">
        <v>1035</v>
      </c>
      <c r="D471" s="426" t="s">
        <v>1036</v>
      </c>
      <c r="E471" s="426" t="s">
        <v>1037</v>
      </c>
      <c r="F471" s="427">
        <v>0</v>
      </c>
      <c r="G471" s="427"/>
      <c r="H471" s="427">
        <v>0</v>
      </c>
      <c r="I471" s="427"/>
      <c r="J471" s="427">
        <v>0</v>
      </c>
      <c r="K471" s="428"/>
      <c r="L471" s="428"/>
      <c r="M471" s="427">
        <v>54521.08</v>
      </c>
      <c r="N471" s="428"/>
      <c r="O471" s="427"/>
      <c r="P471" s="427">
        <v>0</v>
      </c>
      <c r="Q471" s="428"/>
      <c r="R471" s="427">
        <v>50000</v>
      </c>
      <c r="S471" s="428"/>
      <c r="T471" s="427">
        <v>0</v>
      </c>
      <c r="U471" s="427">
        <v>0</v>
      </c>
      <c r="V471" s="429">
        <v>5537.89</v>
      </c>
      <c r="W471" s="427">
        <f t="shared" si="84"/>
        <v>5537.89</v>
      </c>
      <c r="X471" s="427">
        <v>50000</v>
      </c>
      <c r="Y471" s="427">
        <f t="shared" si="86"/>
        <v>0</v>
      </c>
      <c r="Z471" s="287"/>
      <c r="AA471" s="285"/>
      <c r="AB471" s="264"/>
      <c r="AC471" s="264"/>
    </row>
    <row r="472" spans="1:29">
      <c r="A472" s="426" t="s">
        <v>794</v>
      </c>
      <c r="B472" s="426" t="s">
        <v>1034</v>
      </c>
      <c r="C472" s="426" t="s">
        <v>1035</v>
      </c>
      <c r="D472" s="426" t="s">
        <v>1038</v>
      </c>
      <c r="E472" s="426" t="s">
        <v>1039</v>
      </c>
      <c r="F472" s="427">
        <v>0</v>
      </c>
      <c r="G472" s="427"/>
      <c r="H472" s="427">
        <v>0</v>
      </c>
      <c r="I472" s="427"/>
      <c r="J472" s="427">
        <v>0</v>
      </c>
      <c r="K472" s="428"/>
      <c r="L472" s="428"/>
      <c r="M472" s="427">
        <v>7773.15</v>
      </c>
      <c r="N472" s="428"/>
      <c r="O472" s="427"/>
      <c r="P472" s="427">
        <v>0</v>
      </c>
      <c r="Q472" s="428"/>
      <c r="R472" s="427">
        <v>5000</v>
      </c>
      <c r="S472" s="428"/>
      <c r="T472" s="427">
        <v>0</v>
      </c>
      <c r="U472" s="427">
        <v>0</v>
      </c>
      <c r="V472" s="429">
        <v>3266</v>
      </c>
      <c r="W472" s="427">
        <f t="shared" si="84"/>
        <v>3266</v>
      </c>
      <c r="X472" s="427">
        <v>5000</v>
      </c>
      <c r="Y472" s="427">
        <f t="shared" si="86"/>
        <v>0</v>
      </c>
      <c r="Z472" s="287"/>
      <c r="AA472" s="285"/>
      <c r="AB472" s="264"/>
      <c r="AC472" s="264"/>
    </row>
    <row r="473" spans="1:29">
      <c r="A473" s="426" t="s">
        <v>794</v>
      </c>
      <c r="B473" s="426" t="s">
        <v>1034</v>
      </c>
      <c r="C473" s="426" t="s">
        <v>1035</v>
      </c>
      <c r="D473" s="426" t="s">
        <v>1040</v>
      </c>
      <c r="E473" s="426" t="s">
        <v>1041</v>
      </c>
      <c r="F473" s="427">
        <v>32000</v>
      </c>
      <c r="G473" s="427"/>
      <c r="H473" s="427">
        <v>33100</v>
      </c>
      <c r="I473" s="427"/>
      <c r="J473" s="427">
        <v>33100</v>
      </c>
      <c r="K473" s="428"/>
      <c r="L473" s="428"/>
      <c r="M473" s="427">
        <v>34600</v>
      </c>
      <c r="N473" s="428"/>
      <c r="O473" s="427"/>
      <c r="P473" s="427">
        <v>34600</v>
      </c>
      <c r="Q473" s="428"/>
      <c r="R473" s="427">
        <v>35700</v>
      </c>
      <c r="S473" s="428"/>
      <c r="T473" s="427">
        <v>0</v>
      </c>
      <c r="U473" s="427">
        <v>0</v>
      </c>
      <c r="V473" s="427">
        <v>0</v>
      </c>
      <c r="W473" s="427">
        <f t="shared" si="84"/>
        <v>0</v>
      </c>
      <c r="X473" s="427">
        <v>35700</v>
      </c>
      <c r="Y473" s="427">
        <f t="shared" si="86"/>
        <v>0</v>
      </c>
      <c r="Z473" s="287"/>
      <c r="AA473" s="285"/>
      <c r="AB473" s="264"/>
      <c r="AC473" s="264"/>
    </row>
    <row r="474" spans="1:29">
      <c r="A474" s="426" t="s">
        <v>794</v>
      </c>
      <c r="B474" s="426" t="s">
        <v>1034</v>
      </c>
      <c r="C474" s="426" t="s">
        <v>1035</v>
      </c>
      <c r="D474" s="426" t="s">
        <v>1042</v>
      </c>
      <c r="E474" s="426" t="s">
        <v>1043</v>
      </c>
      <c r="F474" s="427">
        <v>200</v>
      </c>
      <c r="G474" s="427"/>
      <c r="H474" s="427">
        <v>300</v>
      </c>
      <c r="I474" s="427"/>
      <c r="J474" s="427">
        <v>300</v>
      </c>
      <c r="K474" s="428"/>
      <c r="L474" s="428"/>
      <c r="M474" s="427">
        <v>2200</v>
      </c>
      <c r="N474" s="428"/>
      <c r="O474" s="427"/>
      <c r="P474" s="427">
        <v>2200</v>
      </c>
      <c r="Q474" s="428"/>
      <c r="R474" s="427">
        <v>1600</v>
      </c>
      <c r="S474" s="428"/>
      <c r="T474" s="427">
        <v>0</v>
      </c>
      <c r="U474" s="427">
        <v>0</v>
      </c>
      <c r="V474" s="427">
        <v>0</v>
      </c>
      <c r="W474" s="427">
        <f t="shared" si="84"/>
        <v>0</v>
      </c>
      <c r="X474" s="427">
        <v>1600</v>
      </c>
      <c r="Y474" s="427">
        <f t="shared" si="86"/>
        <v>0</v>
      </c>
      <c r="Z474" s="287"/>
      <c r="AA474" s="285"/>
      <c r="AB474" s="264"/>
      <c r="AC474" s="264"/>
    </row>
    <row r="475" spans="1:29">
      <c r="A475" s="426" t="s">
        <v>794</v>
      </c>
      <c r="B475" s="426" t="s">
        <v>1034</v>
      </c>
      <c r="C475" s="426" t="s">
        <v>1035</v>
      </c>
      <c r="D475" s="426" t="s">
        <v>1044</v>
      </c>
      <c r="E475" s="426" t="s">
        <v>1045</v>
      </c>
      <c r="F475" s="427">
        <v>1900</v>
      </c>
      <c r="G475" s="427"/>
      <c r="H475" s="427">
        <v>0</v>
      </c>
      <c r="I475" s="427"/>
      <c r="J475" s="427">
        <v>0</v>
      </c>
      <c r="K475" s="428"/>
      <c r="L475" s="428"/>
      <c r="M475" s="427">
        <v>0</v>
      </c>
      <c r="N475" s="428"/>
      <c r="O475" s="427"/>
      <c r="P475" s="427">
        <v>0</v>
      </c>
      <c r="Q475" s="428"/>
      <c r="R475" s="427">
        <v>0</v>
      </c>
      <c r="S475" s="428"/>
      <c r="T475" s="427">
        <v>0</v>
      </c>
      <c r="U475" s="427">
        <v>0</v>
      </c>
      <c r="V475" s="427">
        <v>0</v>
      </c>
      <c r="W475" s="427">
        <f t="shared" si="84"/>
        <v>0</v>
      </c>
      <c r="X475" s="427">
        <v>0</v>
      </c>
      <c r="Y475" s="427">
        <f t="shared" si="86"/>
        <v>0</v>
      </c>
      <c r="Z475" s="287"/>
      <c r="AA475" s="285"/>
      <c r="AB475" s="264"/>
      <c r="AC475" s="264"/>
    </row>
    <row r="476" spans="1:29">
      <c r="A476" s="426" t="s">
        <v>794</v>
      </c>
      <c r="B476" s="426" t="s">
        <v>1034</v>
      </c>
      <c r="C476" s="426" t="s">
        <v>1035</v>
      </c>
      <c r="D476" s="426" t="s">
        <v>1046</v>
      </c>
      <c r="E476" s="426" t="s">
        <v>1047</v>
      </c>
      <c r="F476" s="427">
        <v>2300</v>
      </c>
      <c r="G476" s="427"/>
      <c r="H476" s="427">
        <v>2880</v>
      </c>
      <c r="I476" s="427"/>
      <c r="J476" s="427">
        <v>2880</v>
      </c>
      <c r="K476" s="428"/>
      <c r="L476" s="428"/>
      <c r="M476" s="427">
        <v>3300</v>
      </c>
      <c r="N476" s="428"/>
      <c r="O476" s="427"/>
      <c r="P476" s="427">
        <v>3300</v>
      </c>
      <c r="Q476" s="428"/>
      <c r="R476" s="427">
        <v>3500</v>
      </c>
      <c r="S476" s="428"/>
      <c r="T476" s="427">
        <v>0</v>
      </c>
      <c r="U476" s="427">
        <v>0</v>
      </c>
      <c r="V476" s="427">
        <v>0</v>
      </c>
      <c r="W476" s="427">
        <f t="shared" si="84"/>
        <v>0</v>
      </c>
      <c r="X476" s="427">
        <v>3500</v>
      </c>
      <c r="Y476" s="427">
        <f t="shared" si="86"/>
        <v>0</v>
      </c>
      <c r="Z476" s="287"/>
      <c r="AA476" s="285"/>
      <c r="AB476" s="264"/>
      <c r="AC476" s="264"/>
    </row>
    <row r="477" spans="1:29">
      <c r="A477" s="426" t="s">
        <v>794</v>
      </c>
      <c r="B477" s="426" t="s">
        <v>1034</v>
      </c>
      <c r="C477" s="426" t="s">
        <v>1035</v>
      </c>
      <c r="D477" s="426" t="s">
        <v>1048</v>
      </c>
      <c r="E477" s="426" t="s">
        <v>1049</v>
      </c>
      <c r="F477" s="427">
        <v>-25616.76</v>
      </c>
      <c r="G477" s="427"/>
      <c r="H477" s="427">
        <v>-170936.64</v>
      </c>
      <c r="I477" s="427"/>
      <c r="J477" s="427">
        <v>-575320</v>
      </c>
      <c r="K477" s="428"/>
      <c r="L477" s="428"/>
      <c r="M477" s="427">
        <v>-157566.66</v>
      </c>
      <c r="N477" s="428"/>
      <c r="O477" s="427"/>
      <c r="P477" s="427">
        <v>200000</v>
      </c>
      <c r="Q477" s="428"/>
      <c r="R477" s="427">
        <v>200000</v>
      </c>
      <c r="S477" s="428"/>
      <c r="T477" s="427">
        <v>0</v>
      </c>
      <c r="U477" s="429">
        <v>29752.54</v>
      </c>
      <c r="V477" s="429">
        <v>170247.46</v>
      </c>
      <c r="W477" s="427">
        <f t="shared" si="84"/>
        <v>200000</v>
      </c>
      <c r="X477" s="427">
        <v>200000</v>
      </c>
      <c r="Y477" s="427">
        <f t="shared" si="86"/>
        <v>0</v>
      </c>
      <c r="Z477" s="287"/>
      <c r="AA477" s="285"/>
      <c r="AB477" s="264"/>
      <c r="AC477" s="264"/>
    </row>
    <row r="478" spans="1:29">
      <c r="A478" s="426" t="s">
        <v>794</v>
      </c>
      <c r="B478" s="426" t="s">
        <v>1034</v>
      </c>
      <c r="C478" s="426" t="s">
        <v>1035</v>
      </c>
      <c r="D478" s="426" t="s">
        <v>1050</v>
      </c>
      <c r="E478" s="426" t="s">
        <v>1051</v>
      </c>
      <c r="F478" s="427">
        <v>699500</v>
      </c>
      <c r="G478" s="427"/>
      <c r="H478" s="427">
        <v>738000</v>
      </c>
      <c r="I478" s="427"/>
      <c r="J478" s="427">
        <v>738000</v>
      </c>
      <c r="K478" s="428"/>
      <c r="L478" s="428"/>
      <c r="M478" s="427">
        <v>741200</v>
      </c>
      <c r="N478" s="428"/>
      <c r="O478" s="427"/>
      <c r="P478" s="427">
        <v>741200</v>
      </c>
      <c r="Q478" s="428"/>
      <c r="R478" s="427">
        <v>839800</v>
      </c>
      <c r="S478" s="428"/>
      <c r="T478" s="427">
        <v>0</v>
      </c>
      <c r="U478" s="427">
        <v>0</v>
      </c>
      <c r="V478" s="427">
        <v>0</v>
      </c>
      <c r="W478" s="427">
        <f t="shared" si="84"/>
        <v>0</v>
      </c>
      <c r="X478" s="427">
        <v>839800</v>
      </c>
      <c r="Y478" s="427">
        <f t="shared" si="86"/>
        <v>0</v>
      </c>
      <c r="Z478" s="287"/>
      <c r="AA478" s="285"/>
      <c r="AB478" s="264"/>
      <c r="AC478" s="264"/>
    </row>
    <row r="479" spans="1:29">
      <c r="A479" s="426" t="s">
        <v>794</v>
      </c>
      <c r="B479" s="426" t="s">
        <v>1034</v>
      </c>
      <c r="C479" s="426" t="s">
        <v>1035</v>
      </c>
      <c r="D479" s="426" t="s">
        <v>1052</v>
      </c>
      <c r="E479" s="426" t="s">
        <v>1053</v>
      </c>
      <c r="F479" s="427">
        <v>43000</v>
      </c>
      <c r="G479" s="427"/>
      <c r="H479" s="427">
        <v>0</v>
      </c>
      <c r="I479" s="427"/>
      <c r="J479" s="427">
        <v>0</v>
      </c>
      <c r="K479" s="428"/>
      <c r="L479" s="428"/>
      <c r="M479" s="427">
        <v>0</v>
      </c>
      <c r="N479" s="428"/>
      <c r="O479" s="427"/>
      <c r="P479" s="427">
        <v>0</v>
      </c>
      <c r="Q479" s="428"/>
      <c r="R479" s="427">
        <v>0</v>
      </c>
      <c r="S479" s="428"/>
      <c r="T479" s="427">
        <v>0</v>
      </c>
      <c r="U479" s="427">
        <v>0</v>
      </c>
      <c r="V479" s="427">
        <v>0</v>
      </c>
      <c r="W479" s="427">
        <f t="shared" si="84"/>
        <v>0</v>
      </c>
      <c r="X479" s="427">
        <v>0</v>
      </c>
      <c r="Y479" s="427">
        <f t="shared" si="86"/>
        <v>0</v>
      </c>
      <c r="Z479" s="287"/>
      <c r="AA479" s="285"/>
      <c r="AB479" s="264"/>
      <c r="AC479" s="264"/>
    </row>
    <row r="480" spans="1:29">
      <c r="A480" s="426" t="s">
        <v>794</v>
      </c>
      <c r="B480" s="426" t="s">
        <v>1034</v>
      </c>
      <c r="C480" s="426" t="s">
        <v>1035</v>
      </c>
      <c r="D480" s="426" t="s">
        <v>1054</v>
      </c>
      <c r="E480" s="426" t="s">
        <v>1055</v>
      </c>
      <c r="F480" s="427">
        <v>67900</v>
      </c>
      <c r="G480" s="427"/>
      <c r="H480" s="427">
        <v>0</v>
      </c>
      <c r="I480" s="427"/>
      <c r="J480" s="427">
        <v>0</v>
      </c>
      <c r="K480" s="428"/>
      <c r="L480" s="428"/>
      <c r="M480" s="427">
        <v>0</v>
      </c>
      <c r="N480" s="428"/>
      <c r="O480" s="427"/>
      <c r="P480" s="427">
        <v>0</v>
      </c>
      <c r="Q480" s="428"/>
      <c r="R480" s="427">
        <v>0</v>
      </c>
      <c r="S480" s="428"/>
      <c r="T480" s="427">
        <v>0</v>
      </c>
      <c r="U480" s="427">
        <v>0</v>
      </c>
      <c r="V480" s="427">
        <v>0</v>
      </c>
      <c r="W480" s="427">
        <f t="shared" si="84"/>
        <v>0</v>
      </c>
      <c r="X480" s="427">
        <v>0</v>
      </c>
      <c r="Y480" s="427">
        <f t="shared" si="86"/>
        <v>0</v>
      </c>
      <c r="Z480" s="287"/>
      <c r="AA480" s="285"/>
      <c r="AB480" s="264"/>
      <c r="AC480" s="264"/>
    </row>
    <row r="481" spans="1:29">
      <c r="A481" s="426" t="s">
        <v>794</v>
      </c>
      <c r="B481" s="426" t="s">
        <v>1034</v>
      </c>
      <c r="C481" s="426" t="s">
        <v>1035</v>
      </c>
      <c r="D481" s="426" t="s">
        <v>1056</v>
      </c>
      <c r="E481" s="426" t="s">
        <v>1057</v>
      </c>
      <c r="F481" s="427">
        <v>717100</v>
      </c>
      <c r="G481" s="427"/>
      <c r="H481" s="427">
        <v>785000</v>
      </c>
      <c r="I481" s="427"/>
      <c r="J481" s="427">
        <v>785000</v>
      </c>
      <c r="K481" s="428"/>
      <c r="L481" s="428"/>
      <c r="M481" s="427">
        <v>0</v>
      </c>
      <c r="N481" s="428"/>
      <c r="O481" s="427"/>
      <c r="P481" s="427">
        <v>0</v>
      </c>
      <c r="Q481" s="428"/>
      <c r="R481" s="427">
        <v>0</v>
      </c>
      <c r="S481" s="428"/>
      <c r="T481" s="427">
        <v>0</v>
      </c>
      <c r="U481" s="427">
        <v>0</v>
      </c>
      <c r="V481" s="427">
        <v>0</v>
      </c>
      <c r="W481" s="427">
        <f t="shared" si="84"/>
        <v>0</v>
      </c>
      <c r="X481" s="427">
        <v>0</v>
      </c>
      <c r="Y481" s="427">
        <f t="shared" si="86"/>
        <v>0</v>
      </c>
      <c r="Z481" s="287"/>
      <c r="AA481" s="285"/>
      <c r="AB481" s="264"/>
      <c r="AC481" s="264"/>
    </row>
    <row r="482" spans="1:29">
      <c r="A482" s="426" t="s">
        <v>794</v>
      </c>
      <c r="B482" s="426" t="s">
        <v>1034</v>
      </c>
      <c r="C482" s="426" t="s">
        <v>1035</v>
      </c>
      <c r="D482" s="426" t="s">
        <v>1058</v>
      </c>
      <c r="E482" s="426" t="s">
        <v>1059</v>
      </c>
      <c r="F482" s="427">
        <v>222300</v>
      </c>
      <c r="G482" s="427"/>
      <c r="H482" s="427">
        <v>0</v>
      </c>
      <c r="I482" s="427"/>
      <c r="J482" s="427">
        <v>0</v>
      </c>
      <c r="K482" s="428"/>
      <c r="L482" s="428"/>
      <c r="M482" s="427">
        <v>0</v>
      </c>
      <c r="N482" s="428"/>
      <c r="O482" s="427"/>
      <c r="P482" s="427">
        <v>0</v>
      </c>
      <c r="Q482" s="428"/>
      <c r="R482" s="427">
        <v>0</v>
      </c>
      <c r="S482" s="428"/>
      <c r="T482" s="427">
        <v>0</v>
      </c>
      <c r="U482" s="427">
        <v>0</v>
      </c>
      <c r="V482" s="427">
        <v>0</v>
      </c>
      <c r="W482" s="427">
        <f t="shared" si="84"/>
        <v>0</v>
      </c>
      <c r="X482" s="427">
        <v>0</v>
      </c>
      <c r="Y482" s="427">
        <f t="shared" si="86"/>
        <v>0</v>
      </c>
      <c r="Z482" s="287"/>
      <c r="AA482" s="285"/>
      <c r="AB482" s="264"/>
      <c r="AC482" s="264"/>
    </row>
    <row r="483" spans="1:29">
      <c r="A483" s="426" t="s">
        <v>794</v>
      </c>
      <c r="B483" s="426" t="s">
        <v>1034</v>
      </c>
      <c r="C483" s="426" t="s">
        <v>1035</v>
      </c>
      <c r="D483" s="426" t="s">
        <v>1060</v>
      </c>
      <c r="E483" s="426" t="s">
        <v>1061</v>
      </c>
      <c r="F483" s="427">
        <v>307296</v>
      </c>
      <c r="G483" s="427"/>
      <c r="H483" s="427">
        <v>1430000</v>
      </c>
      <c r="I483" s="427"/>
      <c r="J483" s="427">
        <v>1430000</v>
      </c>
      <c r="K483" s="428"/>
      <c r="L483" s="428"/>
      <c r="M483" s="427">
        <v>2381900</v>
      </c>
      <c r="N483" s="428"/>
      <c r="O483" s="427"/>
      <c r="P483" s="427">
        <v>2381900</v>
      </c>
      <c r="Q483" s="428"/>
      <c r="R483" s="427">
        <v>2381900</v>
      </c>
      <c r="S483" s="428"/>
      <c r="T483" s="427">
        <v>0</v>
      </c>
      <c r="U483" s="427">
        <v>0</v>
      </c>
      <c r="V483" s="427">
        <v>0</v>
      </c>
      <c r="W483" s="427">
        <f t="shared" si="84"/>
        <v>0</v>
      </c>
      <c r="X483" s="427">
        <v>2381900</v>
      </c>
      <c r="Y483" s="427">
        <f t="shared" si="86"/>
        <v>0</v>
      </c>
      <c r="Z483" s="287"/>
      <c r="AA483" s="285"/>
      <c r="AB483" s="264"/>
      <c r="AC483" s="264"/>
    </row>
    <row r="484" spans="1:29">
      <c r="A484" s="426" t="s">
        <v>794</v>
      </c>
      <c r="B484" s="426" t="s">
        <v>1034</v>
      </c>
      <c r="C484" s="426" t="s">
        <v>1035</v>
      </c>
      <c r="D484" s="426" t="s">
        <v>803</v>
      </c>
      <c r="E484" s="426" t="s">
        <v>804</v>
      </c>
      <c r="F484" s="427">
        <v>5901.78</v>
      </c>
      <c r="G484" s="427"/>
      <c r="H484" s="427">
        <v>9327.9699999999993</v>
      </c>
      <c r="I484" s="427"/>
      <c r="J484" s="427">
        <v>13354.74</v>
      </c>
      <c r="K484" s="428"/>
      <c r="L484" s="428"/>
      <c r="M484" s="427">
        <v>10313.950000000001</v>
      </c>
      <c r="N484" s="428"/>
      <c r="O484" s="427"/>
      <c r="P484" s="427">
        <v>10000</v>
      </c>
      <c r="Q484" s="428"/>
      <c r="R484" s="427">
        <v>5011</v>
      </c>
      <c r="S484" s="428"/>
      <c r="T484" s="427">
        <v>0</v>
      </c>
      <c r="U484" s="427">
        <v>0</v>
      </c>
      <c r="V484" s="429">
        <v>2151.84</v>
      </c>
      <c r="W484" s="427">
        <f t="shared" si="84"/>
        <v>2151.84</v>
      </c>
      <c r="X484" s="427">
        <v>5011</v>
      </c>
      <c r="Y484" s="427">
        <f t="shared" si="86"/>
        <v>0</v>
      </c>
      <c r="Z484" s="287"/>
      <c r="AA484" s="285"/>
      <c r="AB484" s="264"/>
      <c r="AC484" s="264"/>
    </row>
    <row r="485" spans="1:29">
      <c r="A485" s="426" t="s">
        <v>794</v>
      </c>
      <c r="B485" s="426" t="s">
        <v>1034</v>
      </c>
      <c r="C485" s="426" t="s">
        <v>1035</v>
      </c>
      <c r="D485" s="426" t="s">
        <v>805</v>
      </c>
      <c r="E485" s="426" t="s">
        <v>806</v>
      </c>
      <c r="F485" s="427">
        <v>64.58</v>
      </c>
      <c r="G485" s="427"/>
      <c r="H485" s="427">
        <v>0</v>
      </c>
      <c r="I485" s="427"/>
      <c r="J485" s="427">
        <v>209.23</v>
      </c>
      <c r="K485" s="428"/>
      <c r="L485" s="428"/>
      <c r="M485" s="427">
        <v>435.13</v>
      </c>
      <c r="N485" s="428"/>
      <c r="O485" s="427"/>
      <c r="P485" s="427">
        <v>129</v>
      </c>
      <c r="Q485" s="428"/>
      <c r="R485" s="427">
        <v>570</v>
      </c>
      <c r="S485" s="428"/>
      <c r="T485" s="427">
        <v>0</v>
      </c>
      <c r="U485" s="427">
        <v>0</v>
      </c>
      <c r="V485" s="429">
        <v>38.19</v>
      </c>
      <c r="W485" s="427">
        <f t="shared" si="84"/>
        <v>38.19</v>
      </c>
      <c r="X485" s="427">
        <v>570</v>
      </c>
      <c r="Y485" s="427">
        <f t="shared" si="86"/>
        <v>0</v>
      </c>
      <c r="Z485" s="287"/>
      <c r="AA485" s="285"/>
      <c r="AB485" s="264"/>
      <c r="AC485" s="264"/>
    </row>
    <row r="486" spans="1:29">
      <c r="A486" s="426" t="s">
        <v>794</v>
      </c>
      <c r="B486" s="426" t="s">
        <v>1034</v>
      </c>
      <c r="C486" s="426" t="s">
        <v>1035</v>
      </c>
      <c r="D486" s="426" t="s">
        <v>1062</v>
      </c>
      <c r="E486" s="426" t="s">
        <v>1063</v>
      </c>
      <c r="F486" s="427">
        <v>471166</v>
      </c>
      <c r="G486" s="427"/>
      <c r="H486" s="427">
        <v>478500</v>
      </c>
      <c r="I486" s="427"/>
      <c r="J486" s="427">
        <v>540073</v>
      </c>
      <c r="K486" s="428"/>
      <c r="L486" s="428"/>
      <c r="M486" s="427">
        <v>189248</v>
      </c>
      <c r="N486" s="428"/>
      <c r="O486" s="427"/>
      <c r="P486" s="427">
        <v>370000</v>
      </c>
      <c r="Q486" s="428"/>
      <c r="R486" s="427">
        <v>200000</v>
      </c>
      <c r="S486" s="428"/>
      <c r="T486" s="427">
        <v>0</v>
      </c>
      <c r="U486" s="427">
        <v>0</v>
      </c>
      <c r="V486" s="427">
        <v>0</v>
      </c>
      <c r="W486" s="427">
        <f t="shared" si="84"/>
        <v>0</v>
      </c>
      <c r="X486" s="427">
        <v>200000</v>
      </c>
      <c r="Y486" s="427">
        <f t="shared" si="86"/>
        <v>0</v>
      </c>
      <c r="Z486" s="287"/>
      <c r="AA486" s="285"/>
      <c r="AB486" s="264"/>
      <c r="AC486" s="264"/>
    </row>
    <row r="487" spans="1:29">
      <c r="A487" s="426" t="s">
        <v>794</v>
      </c>
      <c r="B487" s="426" t="s">
        <v>1034</v>
      </c>
      <c r="C487" s="426" t="s">
        <v>1035</v>
      </c>
      <c r="D487" s="426" t="s">
        <v>1064</v>
      </c>
      <c r="E487" s="426" t="s">
        <v>1065</v>
      </c>
      <c r="F487" s="427">
        <v>1794300</v>
      </c>
      <c r="G487" s="427"/>
      <c r="H487" s="427">
        <v>1980300</v>
      </c>
      <c r="I487" s="427"/>
      <c r="J487" s="427">
        <v>1980300</v>
      </c>
      <c r="K487" s="428"/>
      <c r="L487" s="428"/>
      <c r="M487" s="427">
        <v>1675900</v>
      </c>
      <c r="N487" s="428"/>
      <c r="O487" s="427"/>
      <c r="P487" s="427">
        <v>1675900</v>
      </c>
      <c r="Q487" s="428"/>
      <c r="R487" s="427">
        <v>1933500</v>
      </c>
      <c r="S487" s="428"/>
      <c r="T487" s="427">
        <v>0</v>
      </c>
      <c r="U487" s="427">
        <v>0</v>
      </c>
      <c r="V487" s="427">
        <v>0</v>
      </c>
      <c r="W487" s="427">
        <f t="shared" si="84"/>
        <v>0</v>
      </c>
      <c r="X487" s="427">
        <v>1933500</v>
      </c>
      <c r="Y487" s="427">
        <f t="shared" si="86"/>
        <v>0</v>
      </c>
      <c r="Z487" s="287"/>
      <c r="AA487" s="285"/>
      <c r="AB487" s="264"/>
      <c r="AC487" s="264"/>
    </row>
    <row r="488" spans="1:29">
      <c r="A488" s="426" t="s">
        <v>794</v>
      </c>
      <c r="B488" s="426" t="s">
        <v>1034</v>
      </c>
      <c r="C488" s="426" t="s">
        <v>1035</v>
      </c>
      <c r="D488" s="426" t="s">
        <v>1066</v>
      </c>
      <c r="E488" s="426" t="s">
        <v>1067</v>
      </c>
      <c r="F488" s="427">
        <v>29900</v>
      </c>
      <c r="G488" s="427"/>
      <c r="H488" s="427">
        <v>0</v>
      </c>
      <c r="I488" s="427"/>
      <c r="J488" s="427">
        <v>0</v>
      </c>
      <c r="K488" s="428"/>
      <c r="L488" s="428"/>
      <c r="M488" s="427">
        <v>0</v>
      </c>
      <c r="N488" s="428"/>
      <c r="O488" s="427"/>
      <c r="P488" s="427">
        <v>0</v>
      </c>
      <c r="Q488" s="428"/>
      <c r="R488" s="427">
        <v>0</v>
      </c>
      <c r="S488" s="428"/>
      <c r="T488" s="427">
        <v>0</v>
      </c>
      <c r="U488" s="427">
        <v>0</v>
      </c>
      <c r="V488" s="427">
        <v>0</v>
      </c>
      <c r="W488" s="427">
        <f t="shared" si="84"/>
        <v>0</v>
      </c>
      <c r="X488" s="427">
        <v>0</v>
      </c>
      <c r="Y488" s="427">
        <f t="shared" si="86"/>
        <v>0</v>
      </c>
      <c r="Z488" s="287"/>
      <c r="AA488" s="285"/>
      <c r="AB488" s="264"/>
      <c r="AC488" s="264"/>
    </row>
    <row r="489" spans="1:29">
      <c r="A489" s="426" t="s">
        <v>794</v>
      </c>
      <c r="B489" s="426" t="s">
        <v>1034</v>
      </c>
      <c r="C489" s="426" t="s">
        <v>1035</v>
      </c>
      <c r="D489" s="426" t="s">
        <v>831</v>
      </c>
      <c r="E489" s="426" t="s">
        <v>832</v>
      </c>
      <c r="F489" s="427">
        <v>52559.29</v>
      </c>
      <c r="G489" s="427"/>
      <c r="H489" s="427">
        <v>178673.19</v>
      </c>
      <c r="I489" s="427"/>
      <c r="J489" s="427">
        <v>194835.22</v>
      </c>
      <c r="K489" s="428"/>
      <c r="L489" s="428"/>
      <c r="M489" s="427">
        <v>211957.28</v>
      </c>
      <c r="N489" s="428"/>
      <c r="O489" s="427"/>
      <c r="P489" s="427">
        <v>195000</v>
      </c>
      <c r="Q489" s="428"/>
      <c r="R489" s="427">
        <v>239178</v>
      </c>
      <c r="S489" s="428"/>
      <c r="T489" s="427">
        <v>0</v>
      </c>
      <c r="U489" s="427">
        <v>0</v>
      </c>
      <c r="V489" s="429">
        <v>15161.46</v>
      </c>
      <c r="W489" s="427">
        <f t="shared" si="84"/>
        <v>15161.46</v>
      </c>
      <c r="X489" s="427">
        <v>200000</v>
      </c>
      <c r="Y489" s="427">
        <f t="shared" si="86"/>
        <v>39178</v>
      </c>
      <c r="Z489" s="287"/>
      <c r="AA489" s="285"/>
      <c r="AB489" s="264"/>
      <c r="AC489" s="264"/>
    </row>
    <row r="490" spans="1:29">
      <c r="A490" s="426" t="s">
        <v>794</v>
      </c>
      <c r="B490" s="426" t="s">
        <v>1034</v>
      </c>
      <c r="C490" s="426" t="s">
        <v>1035</v>
      </c>
      <c r="D490" s="426" t="s">
        <v>1068</v>
      </c>
      <c r="E490" s="426" t="s">
        <v>1069</v>
      </c>
      <c r="F490" s="427">
        <v>270400</v>
      </c>
      <c r="G490" s="427"/>
      <c r="H490" s="427">
        <v>240100</v>
      </c>
      <c r="I490" s="427"/>
      <c r="J490" s="427">
        <v>240100</v>
      </c>
      <c r="K490" s="428"/>
      <c r="L490" s="428"/>
      <c r="M490" s="427">
        <v>228800</v>
      </c>
      <c r="N490" s="428"/>
      <c r="O490" s="427"/>
      <c r="P490" s="427">
        <v>228800</v>
      </c>
      <c r="Q490" s="428"/>
      <c r="R490" s="427">
        <v>250200</v>
      </c>
      <c r="S490" s="428"/>
      <c r="T490" s="427">
        <v>0</v>
      </c>
      <c r="U490" s="427">
        <v>0</v>
      </c>
      <c r="V490" s="427">
        <v>0</v>
      </c>
      <c r="W490" s="427">
        <f t="shared" si="84"/>
        <v>0</v>
      </c>
      <c r="X490" s="427">
        <v>250200</v>
      </c>
      <c r="Y490" s="427">
        <f t="shared" si="86"/>
        <v>0</v>
      </c>
      <c r="Z490" s="287"/>
      <c r="AA490" s="285"/>
      <c r="AB490" s="264"/>
      <c r="AC490" s="264"/>
    </row>
    <row r="491" spans="1:29">
      <c r="A491" s="426" t="s">
        <v>794</v>
      </c>
      <c r="B491" s="426" t="s">
        <v>1034</v>
      </c>
      <c r="C491" s="426" t="s">
        <v>1035</v>
      </c>
      <c r="D491" s="426" t="s">
        <v>1070</v>
      </c>
      <c r="E491" s="426" t="s">
        <v>1071</v>
      </c>
      <c r="F491" s="427">
        <v>4121000</v>
      </c>
      <c r="G491" s="427"/>
      <c r="H491" s="427">
        <v>4705879</v>
      </c>
      <c r="I491" s="427"/>
      <c r="J491" s="427">
        <v>4705879</v>
      </c>
      <c r="K491" s="428"/>
      <c r="L491" s="428"/>
      <c r="M491" s="427">
        <v>2165212</v>
      </c>
      <c r="N491" s="428"/>
      <c r="O491" s="427"/>
      <c r="P491" s="427">
        <v>2165212</v>
      </c>
      <c r="Q491" s="428"/>
      <c r="R491" s="427">
        <v>3224516</v>
      </c>
      <c r="S491" s="428"/>
      <c r="T491" s="427">
        <v>0</v>
      </c>
      <c r="U491" s="427">
        <v>0</v>
      </c>
      <c r="V491" s="427">
        <v>0</v>
      </c>
      <c r="W491" s="427">
        <f t="shared" si="84"/>
        <v>0</v>
      </c>
      <c r="X491" s="427">
        <v>3224516</v>
      </c>
      <c r="Y491" s="427">
        <f t="shared" si="86"/>
        <v>0</v>
      </c>
      <c r="Z491" s="287"/>
      <c r="AA491" s="285"/>
      <c r="AB491" s="264"/>
      <c r="AC491" s="264"/>
    </row>
    <row r="492" spans="1:29">
      <c r="A492" s="426" t="s">
        <v>794</v>
      </c>
      <c r="B492" s="426" t="s">
        <v>1034</v>
      </c>
      <c r="C492" s="426" t="s">
        <v>1035</v>
      </c>
      <c r="D492" s="426" t="s">
        <v>1072</v>
      </c>
      <c r="E492" s="426" t="s">
        <v>1073</v>
      </c>
      <c r="F492" s="427">
        <v>1955300</v>
      </c>
      <c r="G492" s="427"/>
      <c r="H492" s="427">
        <v>0</v>
      </c>
      <c r="I492" s="427"/>
      <c r="J492" s="427">
        <v>0</v>
      </c>
      <c r="K492" s="428"/>
      <c r="L492" s="428"/>
      <c r="M492" s="427">
        <v>0</v>
      </c>
      <c r="N492" s="428"/>
      <c r="O492" s="427"/>
      <c r="P492" s="427">
        <v>0</v>
      </c>
      <c r="Q492" s="428"/>
      <c r="R492" s="427">
        <v>0</v>
      </c>
      <c r="S492" s="428"/>
      <c r="T492" s="427">
        <v>0</v>
      </c>
      <c r="U492" s="427">
        <v>0</v>
      </c>
      <c r="V492" s="427">
        <v>0</v>
      </c>
      <c r="W492" s="427">
        <f t="shared" si="84"/>
        <v>0</v>
      </c>
      <c r="X492" s="427">
        <v>0</v>
      </c>
      <c r="Y492" s="427">
        <f t="shared" si="86"/>
        <v>0</v>
      </c>
      <c r="Z492" s="287"/>
      <c r="AA492" s="285"/>
      <c r="AB492" s="264"/>
      <c r="AC492" s="264"/>
    </row>
    <row r="493" spans="1:29">
      <c r="A493" s="426" t="s">
        <v>794</v>
      </c>
      <c r="B493" s="426" t="s">
        <v>1034</v>
      </c>
      <c r="C493" s="426" t="s">
        <v>1035</v>
      </c>
      <c r="D493" s="426" t="s">
        <v>1074</v>
      </c>
      <c r="E493" s="426" t="s">
        <v>1075</v>
      </c>
      <c r="F493" s="427">
        <v>2987800</v>
      </c>
      <c r="G493" s="427"/>
      <c r="H493" s="427">
        <v>5276700</v>
      </c>
      <c r="I493" s="427"/>
      <c r="J493" s="427">
        <v>5276700</v>
      </c>
      <c r="K493" s="428"/>
      <c r="L493" s="428"/>
      <c r="M493" s="427">
        <v>2541500</v>
      </c>
      <c r="N493" s="428"/>
      <c r="O493" s="427"/>
      <c r="P493" s="427">
        <v>2541500</v>
      </c>
      <c r="Q493" s="428"/>
      <c r="R493" s="427">
        <v>2541500</v>
      </c>
      <c r="S493" s="428"/>
      <c r="T493" s="427">
        <v>0</v>
      </c>
      <c r="U493" s="427">
        <v>0</v>
      </c>
      <c r="V493" s="427">
        <v>0</v>
      </c>
      <c r="W493" s="427">
        <f t="shared" si="84"/>
        <v>0</v>
      </c>
      <c r="X493" s="427">
        <v>2541500</v>
      </c>
      <c r="Y493" s="427">
        <f t="shared" si="86"/>
        <v>0</v>
      </c>
      <c r="Z493" s="287"/>
      <c r="AA493" s="285"/>
      <c r="AB493" s="264"/>
      <c r="AC493" s="264"/>
    </row>
    <row r="494" spans="1:29">
      <c r="A494" s="426" t="s">
        <v>794</v>
      </c>
      <c r="B494" s="426" t="s">
        <v>1034</v>
      </c>
      <c r="C494" s="426" t="s">
        <v>1035</v>
      </c>
      <c r="D494" s="426" t="s">
        <v>1076</v>
      </c>
      <c r="E494" s="426" t="s">
        <v>1077</v>
      </c>
      <c r="F494" s="427">
        <v>75300</v>
      </c>
      <c r="G494" s="427"/>
      <c r="H494" s="427">
        <v>0</v>
      </c>
      <c r="I494" s="427"/>
      <c r="J494" s="427">
        <v>0</v>
      </c>
      <c r="K494" s="428"/>
      <c r="L494" s="428"/>
      <c r="M494" s="427">
        <v>0</v>
      </c>
      <c r="N494" s="428"/>
      <c r="O494" s="427"/>
      <c r="P494" s="427">
        <v>0</v>
      </c>
      <c r="Q494" s="428"/>
      <c r="R494" s="427">
        <v>0</v>
      </c>
      <c r="S494" s="428"/>
      <c r="T494" s="427">
        <v>0</v>
      </c>
      <c r="U494" s="427">
        <v>0</v>
      </c>
      <c r="V494" s="427">
        <v>0</v>
      </c>
      <c r="W494" s="427">
        <f t="shared" si="84"/>
        <v>0</v>
      </c>
      <c r="X494" s="427">
        <v>0</v>
      </c>
      <c r="Y494" s="427">
        <f t="shared" si="86"/>
        <v>0</v>
      </c>
      <c r="Z494" s="287"/>
      <c r="AA494" s="285"/>
      <c r="AB494" s="264"/>
      <c r="AC494" s="264"/>
    </row>
    <row r="495" spans="1:29">
      <c r="A495" s="426" t="s">
        <v>794</v>
      </c>
      <c r="B495" s="426" t="s">
        <v>1034</v>
      </c>
      <c r="C495" s="426" t="s">
        <v>1035</v>
      </c>
      <c r="D495" s="426" t="s">
        <v>1078</v>
      </c>
      <c r="E495" s="426" t="s">
        <v>1079</v>
      </c>
      <c r="F495" s="427">
        <v>20291.7</v>
      </c>
      <c r="G495" s="427"/>
      <c r="H495" s="427">
        <v>36625.14</v>
      </c>
      <c r="I495" s="427"/>
      <c r="J495" s="427">
        <v>64709.39</v>
      </c>
      <c r="K495" s="428"/>
      <c r="L495" s="428"/>
      <c r="M495" s="427">
        <v>94857.27</v>
      </c>
      <c r="N495" s="428"/>
      <c r="O495" s="427"/>
      <c r="P495" s="427">
        <v>35000</v>
      </c>
      <c r="Q495" s="428"/>
      <c r="R495" s="427">
        <v>25000</v>
      </c>
      <c r="S495" s="428"/>
      <c r="T495" s="427">
        <v>0</v>
      </c>
      <c r="U495" s="427">
        <v>0</v>
      </c>
      <c r="V495" s="429">
        <v>2674</v>
      </c>
      <c r="W495" s="427">
        <f t="shared" si="84"/>
        <v>2674</v>
      </c>
      <c r="X495" s="427">
        <v>25000</v>
      </c>
      <c r="Y495" s="427">
        <f t="shared" si="86"/>
        <v>0</v>
      </c>
      <c r="Z495" s="287"/>
      <c r="AA495" s="285"/>
      <c r="AB495" s="264"/>
      <c r="AC495" s="264"/>
    </row>
    <row r="496" spans="1:29">
      <c r="A496" s="426" t="s">
        <v>794</v>
      </c>
      <c r="B496" s="426" t="s">
        <v>1034</v>
      </c>
      <c r="C496" s="426" t="s">
        <v>1035</v>
      </c>
      <c r="D496" s="426" t="s">
        <v>807</v>
      </c>
      <c r="E496" s="426" t="s">
        <v>808</v>
      </c>
      <c r="F496" s="427">
        <v>0</v>
      </c>
      <c r="G496" s="427"/>
      <c r="H496" s="427">
        <v>0</v>
      </c>
      <c r="I496" s="427"/>
      <c r="J496" s="427">
        <v>0</v>
      </c>
      <c r="K496" s="428"/>
      <c r="L496" s="428"/>
      <c r="M496" s="427">
        <v>0</v>
      </c>
      <c r="N496" s="428"/>
      <c r="O496" s="427"/>
      <c r="P496" s="427">
        <v>0</v>
      </c>
      <c r="Q496" s="428"/>
      <c r="R496" s="427">
        <v>0</v>
      </c>
      <c r="S496" s="428"/>
      <c r="T496" s="427">
        <v>0</v>
      </c>
      <c r="U496" s="427">
        <v>0</v>
      </c>
      <c r="V496" s="427">
        <v>0</v>
      </c>
      <c r="W496" s="427">
        <f t="shared" si="84"/>
        <v>0</v>
      </c>
      <c r="X496" s="427">
        <v>0</v>
      </c>
      <c r="Y496" s="427">
        <f t="shared" si="86"/>
        <v>0</v>
      </c>
      <c r="Z496" s="287"/>
      <c r="AA496" s="285"/>
      <c r="AB496" s="264"/>
      <c r="AC496" s="264"/>
    </row>
    <row r="497" spans="1:43">
      <c r="A497" s="426"/>
      <c r="B497" s="426"/>
      <c r="C497" s="426"/>
      <c r="D497" s="426"/>
      <c r="E497" s="426"/>
      <c r="F497" s="427">
        <f>SUM(F468:F496)</f>
        <v>14426352.919999998</v>
      </c>
      <c r="G497" s="427"/>
      <c r="H497" s="427">
        <f>SUM(H468:H496)</f>
        <v>16577448.850000001</v>
      </c>
      <c r="I497" s="427"/>
      <c r="J497" s="427">
        <f>SUM(J468:J496)</f>
        <v>16651303.859999999</v>
      </c>
      <c r="K497" s="428"/>
      <c r="L497" s="428"/>
      <c r="M497" s="427">
        <f>SUM(M468:M496)</f>
        <v>11003966.76</v>
      </c>
      <c r="N497" s="428"/>
      <c r="O497" s="427"/>
      <c r="P497" s="427">
        <f>SUM(P468:P496)</f>
        <v>11408011</v>
      </c>
      <c r="Q497" s="428"/>
      <c r="R497" s="427">
        <f>SUM(R468:R496)</f>
        <v>12702930</v>
      </c>
      <c r="S497" s="428"/>
      <c r="T497" s="427">
        <f>SUM(T468:T496)</f>
        <v>0</v>
      </c>
      <c r="U497" s="427">
        <f>SUM(U468:U496)</f>
        <v>29752.54</v>
      </c>
      <c r="V497" s="427">
        <f>SUM(V468:V496)</f>
        <v>353848.05000000005</v>
      </c>
      <c r="W497" s="427">
        <f>SUM(W468:W496)</f>
        <v>383600.59</v>
      </c>
      <c r="X497" s="427">
        <f>SUM(X468:X496)</f>
        <v>12663752</v>
      </c>
      <c r="Y497" s="427">
        <f t="shared" si="86"/>
        <v>39178</v>
      </c>
      <c r="Z497" s="287"/>
      <c r="AA497" s="285"/>
      <c r="AB497" s="264"/>
      <c r="AC497" s="264"/>
    </row>
    <row r="498" spans="1:43">
      <c r="A498" s="426"/>
      <c r="B498" s="426"/>
      <c r="C498" s="426"/>
      <c r="D498" s="426"/>
      <c r="E498" s="426"/>
      <c r="F498" s="427"/>
      <c r="G498" s="427"/>
      <c r="H498" s="427"/>
      <c r="I498" s="427"/>
      <c r="J498" s="427"/>
      <c r="K498" s="428"/>
      <c r="L498" s="428"/>
      <c r="M498" s="427"/>
      <c r="N498" s="428"/>
      <c r="O498" s="427"/>
      <c r="P498" s="427"/>
      <c r="Q498" s="428"/>
      <c r="R498" s="427"/>
      <c r="S498" s="428"/>
      <c r="T498" s="427"/>
      <c r="U498" s="427"/>
      <c r="V498" s="427"/>
      <c r="W498" s="427"/>
      <c r="X498" s="427"/>
      <c r="Y498" s="427"/>
      <c r="Z498" s="287"/>
      <c r="AA498" s="285"/>
      <c r="AB498" s="264"/>
      <c r="AC498" s="264"/>
    </row>
    <row r="499" spans="1:43">
      <c r="A499" s="426"/>
      <c r="B499" s="426"/>
      <c r="C499" s="439" t="s">
        <v>1080</v>
      </c>
      <c r="D499" s="426"/>
      <c r="E499" s="426"/>
      <c r="F499" s="440">
        <f>F9+F20+F28+F37+F47+F52+F54+F59+F61+F70+F82+F90+F98+F108+F122+F131+F141+F152+F162+F172+F178+F188+F203+F212+F221+F227+F232+F248+F255+F266+F273+F279+F289+F300+F305+F339+F349+F353+F360+F370+F372+F374+F386+F404+F421+F446+F454+F460+F466+F497</f>
        <v>128212219.38000005</v>
      </c>
      <c r="G499" s="440"/>
      <c r="H499" s="440">
        <f>H9+H20+H28+H37+H47+H52+H57+H59+H61+H70+H82+H90+H98+H108+H122+H131+H141+H152+H162+H172+H178+H188+H203+H212+H221+H227+H232+H248+H255+H266+H273+H279+H289+H300+H305+H339+H349+H353+H360+H370+H372+H374+H386+H404+H406+H421+H446+H454+H460+H466+H497</f>
        <v>154131340.60999998</v>
      </c>
      <c r="I499" s="440"/>
      <c r="J499" s="440">
        <f>J9+J20+J28+J37+J47+J52+J57+J59+J61+J70+J82+J90+J98+J108+J122+J131+J141+J152+J162+J172+J178+J188+J203+J212+J221+J227+J232+J248+J255+J266+J273+J279+J289+J300+J305+J339+J349+J353+J360+J370+J372+J374+J386+J404+J413+J421+J446+J454+J460+J466+J497</f>
        <v>157761027.19999999</v>
      </c>
      <c r="K499" s="441">
        <f>K9+K20+K28+K37+K47+K52+K57+K59+K61+K70+K82+K90+K98+K108+K122+K131+K141+K152+K162+K172+K178+K188+K203+K212+K221+K227+K232+K248+K255+K266+K273+K279+K289+K300+K305+K339+K349+K353+K360+K370+K372+K374+K386+K404+K413+K421+K446+K454+K460+K466+K497</f>
        <v>1530.5</v>
      </c>
      <c r="L499" s="441"/>
      <c r="M499" s="440">
        <f>M9+M20+M28+M37+M47+M52+M57+M59+M61+M70+M82+M90+M98+M108+M122+M131+M141+M152+M162+M172+M178+M188+M203+M212+M221+M227+M232+M248+M255+M266+M273+M279+M289+M300+M305+M339+M349+M353+M360+M370+M372+M374+M386+M404+M413+M421+M446+M454+M460+M466+M497</f>
        <v>151556345.19</v>
      </c>
      <c r="N499" s="441">
        <f>N9+N20+N28+N37+N47+N52+N57+N59+N61+N70+N82+N90+N98+N108+N122+N131+N141+N152+N162+N172+N178+N188+N203+N212+N221+N227+N232+N248+N255+N266+N273+N279+N289+N300+N305+N339+N349+N353+N360+N370+N372+N374+N386+N404+N413+N421+N446+N454+N460+N466+N497</f>
        <v>1554.5</v>
      </c>
      <c r="O499" s="440"/>
      <c r="P499" s="440">
        <f t="shared" ref="P499:Y499" si="87">P9+P20+P28+P37+P47+P52+P57+P59+P61+P70+P82+P90+P98+P108+P122+P131+P141+P152+P162+P172+P178+P188+P203+P212+P221+P227+P232+P248+P255+P266+P273+P279+P289+P300+P305+P339+P349+P353+P360+P370+P372+P374+P386+P404+P413+P421+P446+P454+P460+P466+P497</f>
        <v>166922851.71000001</v>
      </c>
      <c r="Q499" s="441">
        <f t="shared" si="87"/>
        <v>1615.5</v>
      </c>
      <c r="R499" s="440">
        <f t="shared" si="87"/>
        <v>152667733</v>
      </c>
      <c r="S499" s="441">
        <f t="shared" si="87"/>
        <v>1555.7</v>
      </c>
      <c r="T499" s="440">
        <f t="shared" si="87"/>
        <v>56670.46</v>
      </c>
      <c r="U499" s="440">
        <f t="shared" si="87"/>
        <v>6675675.959999999</v>
      </c>
      <c r="V499" s="440">
        <f t="shared" si="87"/>
        <v>33072209.359999999</v>
      </c>
      <c r="W499" s="440">
        <f t="shared" si="87"/>
        <v>39802223.069999993</v>
      </c>
      <c r="X499" s="440">
        <f t="shared" si="87"/>
        <v>154113873.23000002</v>
      </c>
      <c r="Y499" s="440">
        <f t="shared" si="87"/>
        <v>-1446140.2299999997</v>
      </c>
      <c r="Z499" s="287"/>
      <c r="AA499" s="285"/>
      <c r="AB499" s="264"/>
      <c r="AC499" s="264"/>
    </row>
    <row r="500" spans="1:43">
      <c r="A500" s="426"/>
      <c r="B500" s="426"/>
      <c r="C500" s="426"/>
      <c r="D500" s="426"/>
      <c r="E500" s="426"/>
      <c r="F500" s="427"/>
      <c r="G500" s="427"/>
      <c r="H500" s="427"/>
      <c r="I500" s="427"/>
      <c r="J500" s="427"/>
      <c r="K500" s="428"/>
      <c r="L500" s="428"/>
      <c r="M500" s="427"/>
      <c r="N500" s="428"/>
      <c r="O500" s="427"/>
      <c r="P500" s="427"/>
      <c r="Q500" s="428"/>
      <c r="R500" s="427"/>
      <c r="S500" s="428"/>
      <c r="T500" s="427"/>
      <c r="U500" s="427"/>
      <c r="V500" s="427"/>
      <c r="W500" s="427"/>
      <c r="X500" s="427"/>
      <c r="Y500" s="427"/>
      <c r="Z500" s="287"/>
      <c r="AA500" s="285"/>
      <c r="AB500" s="264"/>
      <c r="AC500" s="264"/>
    </row>
    <row r="501" spans="1:43">
      <c r="A501" s="426" t="s">
        <v>794</v>
      </c>
      <c r="B501" s="426" t="s">
        <v>1081</v>
      </c>
      <c r="C501" s="426" t="s">
        <v>1082</v>
      </c>
      <c r="D501" s="426" t="s">
        <v>797</v>
      </c>
      <c r="E501" s="426" t="s">
        <v>798</v>
      </c>
      <c r="F501" s="427">
        <v>1240676.24</v>
      </c>
      <c r="G501" s="427"/>
      <c r="H501" s="427">
        <v>924996.29</v>
      </c>
      <c r="I501" s="427"/>
      <c r="J501" s="427">
        <v>551638.56999999995</v>
      </c>
      <c r="K501" s="428">
        <v>7</v>
      </c>
      <c r="L501" s="428"/>
      <c r="M501" s="427">
        <v>463192.73</v>
      </c>
      <c r="N501" s="428">
        <v>7</v>
      </c>
      <c r="O501" s="427"/>
      <c r="P501" s="427">
        <v>1030428.24</v>
      </c>
      <c r="Q501" s="428">
        <v>7</v>
      </c>
      <c r="R501" s="427">
        <v>814745</v>
      </c>
      <c r="S501" s="428">
        <v>8</v>
      </c>
      <c r="T501" s="427">
        <v>0</v>
      </c>
      <c r="U501" s="427">
        <v>0</v>
      </c>
      <c r="V501" s="429">
        <v>298991.42</v>
      </c>
      <c r="W501" s="427">
        <f t="shared" ref="W501:W512" si="88">T501+U501+V501</f>
        <v>298991.42</v>
      </c>
      <c r="X501" s="427">
        <v>896091</v>
      </c>
      <c r="Y501" s="427">
        <f t="shared" ref="Y501:Y512" si="89">R501-X501</f>
        <v>-81346</v>
      </c>
      <c r="Z501" s="287"/>
      <c r="AA501" s="285"/>
      <c r="AB501" s="264"/>
      <c r="AC501" s="264"/>
    </row>
    <row r="502" spans="1:43">
      <c r="A502" s="426" t="s">
        <v>794</v>
      </c>
      <c r="B502" s="426" t="s">
        <v>1081</v>
      </c>
      <c r="C502" s="426" t="s">
        <v>1082</v>
      </c>
      <c r="D502" s="426" t="s">
        <v>801</v>
      </c>
      <c r="E502" s="426" t="s">
        <v>802</v>
      </c>
      <c r="F502" s="427">
        <v>0</v>
      </c>
      <c r="G502" s="427"/>
      <c r="H502" s="427">
        <v>0</v>
      </c>
      <c r="I502" s="427"/>
      <c r="J502" s="427">
        <v>14867.32</v>
      </c>
      <c r="K502" s="428"/>
      <c r="L502" s="428"/>
      <c r="M502" s="427">
        <v>36811.32</v>
      </c>
      <c r="N502" s="428"/>
      <c r="O502" s="427"/>
      <c r="P502" s="427">
        <v>0</v>
      </c>
      <c r="Q502" s="428"/>
      <c r="R502" s="427">
        <v>0</v>
      </c>
      <c r="S502" s="428"/>
      <c r="T502" s="427">
        <v>0</v>
      </c>
      <c r="U502" s="427">
        <v>0</v>
      </c>
      <c r="V502" s="427">
        <v>0</v>
      </c>
      <c r="W502" s="427">
        <f t="shared" si="88"/>
        <v>0</v>
      </c>
      <c r="X502" s="427">
        <v>0</v>
      </c>
      <c r="Y502" s="427">
        <f t="shared" si="89"/>
        <v>0</v>
      </c>
      <c r="Z502" s="287"/>
      <c r="AA502" s="285"/>
      <c r="AB502" s="264"/>
      <c r="AC502" s="264"/>
    </row>
    <row r="503" spans="1:43">
      <c r="A503" s="426" t="s">
        <v>794</v>
      </c>
      <c r="B503" s="426" t="s">
        <v>1081</v>
      </c>
      <c r="C503" s="426" t="s">
        <v>1082</v>
      </c>
      <c r="D503" s="426" t="s">
        <v>813</v>
      </c>
      <c r="E503" s="426" t="s">
        <v>814</v>
      </c>
      <c r="F503" s="427">
        <v>0</v>
      </c>
      <c r="G503" s="427"/>
      <c r="H503" s="427">
        <v>0</v>
      </c>
      <c r="I503" s="427"/>
      <c r="J503" s="427">
        <v>1890</v>
      </c>
      <c r="K503" s="428"/>
      <c r="L503" s="428"/>
      <c r="M503" s="427">
        <v>2700</v>
      </c>
      <c r="N503" s="428"/>
      <c r="O503" s="427"/>
      <c r="P503" s="427">
        <v>2700</v>
      </c>
      <c r="Q503" s="428"/>
      <c r="R503" s="427">
        <v>1400</v>
      </c>
      <c r="S503" s="428"/>
      <c r="T503" s="427">
        <v>0</v>
      </c>
      <c r="U503" s="427">
        <v>0</v>
      </c>
      <c r="V503" s="427">
        <v>0</v>
      </c>
      <c r="W503" s="427">
        <f t="shared" si="88"/>
        <v>0</v>
      </c>
      <c r="X503" s="427">
        <v>1400</v>
      </c>
      <c r="Y503" s="427">
        <f t="shared" si="89"/>
        <v>0</v>
      </c>
      <c r="Z503" s="287"/>
      <c r="AA503" s="285"/>
      <c r="AB503" s="264"/>
      <c r="AC503" s="264"/>
    </row>
    <row r="504" spans="1:43">
      <c r="A504" s="426" t="s">
        <v>794</v>
      </c>
      <c r="B504" s="426" t="s">
        <v>1081</v>
      </c>
      <c r="C504" s="426" t="s">
        <v>1082</v>
      </c>
      <c r="D504" s="431" t="s">
        <v>1083</v>
      </c>
      <c r="E504" s="426" t="s">
        <v>1084</v>
      </c>
      <c r="F504" s="427">
        <v>0</v>
      </c>
      <c r="G504" s="427"/>
      <c r="H504" s="427">
        <v>0</v>
      </c>
      <c r="I504" s="427"/>
      <c r="J504" s="427">
        <v>176107.61</v>
      </c>
      <c r="K504" s="428"/>
      <c r="L504" s="428"/>
      <c r="M504" s="427">
        <v>0</v>
      </c>
      <c r="N504" s="428"/>
      <c r="O504" s="427"/>
      <c r="P504" s="427">
        <v>10000</v>
      </c>
      <c r="Q504" s="428"/>
      <c r="R504" s="427">
        <v>0</v>
      </c>
      <c r="S504" s="428"/>
      <c r="T504" s="427">
        <v>0</v>
      </c>
      <c r="U504" s="427">
        <v>0</v>
      </c>
      <c r="V504" s="427">
        <v>0</v>
      </c>
      <c r="W504" s="427">
        <f t="shared" si="88"/>
        <v>0</v>
      </c>
      <c r="X504" s="427">
        <v>0</v>
      </c>
      <c r="Y504" s="427">
        <f t="shared" si="89"/>
        <v>0</v>
      </c>
      <c r="Z504" s="287"/>
      <c r="AA504" s="289"/>
      <c r="AB504" s="268"/>
      <c r="AC504" s="268"/>
      <c r="AD504" s="269"/>
    </row>
    <row r="505" spans="1:43">
      <c r="A505" s="426" t="s">
        <v>794</v>
      </c>
      <c r="B505" s="426" t="s">
        <v>1081</v>
      </c>
      <c r="C505" s="426" t="s">
        <v>1082</v>
      </c>
      <c r="D505" s="426" t="s">
        <v>819</v>
      </c>
      <c r="E505" s="426" t="s">
        <v>820</v>
      </c>
      <c r="F505" s="427">
        <v>5840</v>
      </c>
      <c r="G505" s="427"/>
      <c r="H505" s="427">
        <v>8400</v>
      </c>
      <c r="I505" s="427"/>
      <c r="J505" s="427">
        <v>4348</v>
      </c>
      <c r="K505" s="428"/>
      <c r="L505" s="428"/>
      <c r="M505" s="427">
        <v>4790</v>
      </c>
      <c r="N505" s="428"/>
      <c r="O505" s="427"/>
      <c r="P505" s="427">
        <v>9040</v>
      </c>
      <c r="Q505" s="428"/>
      <c r="R505" s="427">
        <v>2748</v>
      </c>
      <c r="S505" s="428"/>
      <c r="T505" s="427">
        <v>0</v>
      </c>
      <c r="U505" s="427">
        <v>0</v>
      </c>
      <c r="V505" s="429">
        <v>840</v>
      </c>
      <c r="W505" s="427">
        <f t="shared" si="88"/>
        <v>840</v>
      </c>
      <c r="X505" s="427">
        <v>2748</v>
      </c>
      <c r="Y505" s="427">
        <f t="shared" si="89"/>
        <v>0</v>
      </c>
      <c r="Z505" s="287"/>
      <c r="AA505" s="285"/>
      <c r="AB505" s="264"/>
      <c r="AC505" s="264"/>
    </row>
    <row r="506" spans="1:43">
      <c r="A506" s="426" t="s">
        <v>794</v>
      </c>
      <c r="B506" s="426" t="s">
        <v>1081</v>
      </c>
      <c r="C506" s="426" t="s">
        <v>1082</v>
      </c>
      <c r="D506" s="426" t="s">
        <v>803</v>
      </c>
      <c r="E506" s="426" t="s">
        <v>804</v>
      </c>
      <c r="F506" s="427">
        <v>16195.06</v>
      </c>
      <c r="G506" s="427"/>
      <c r="H506" s="427">
        <v>11497.51</v>
      </c>
      <c r="I506" s="427"/>
      <c r="J506" s="427">
        <v>7393.38</v>
      </c>
      <c r="K506" s="428"/>
      <c r="L506" s="428"/>
      <c r="M506" s="427">
        <v>7864.08</v>
      </c>
      <c r="N506" s="428"/>
      <c r="O506" s="427"/>
      <c r="P506" s="427">
        <v>14941.21</v>
      </c>
      <c r="Q506" s="428"/>
      <c r="R506" s="427">
        <v>7586</v>
      </c>
      <c r="S506" s="428"/>
      <c r="T506" s="427">
        <v>0</v>
      </c>
      <c r="U506" s="427">
        <v>0</v>
      </c>
      <c r="V506" s="429">
        <v>4054.38</v>
      </c>
      <c r="W506" s="427">
        <f t="shared" si="88"/>
        <v>4054.38</v>
      </c>
      <c r="X506" s="427">
        <v>7586</v>
      </c>
      <c r="Y506" s="427">
        <f t="shared" si="89"/>
        <v>0</v>
      </c>
      <c r="Z506" s="287"/>
      <c r="AA506" s="285"/>
      <c r="AB506" s="264"/>
      <c r="AC506" s="264"/>
    </row>
    <row r="507" spans="1:43">
      <c r="A507" s="426" t="s">
        <v>794</v>
      </c>
      <c r="B507" s="426" t="s">
        <v>1081</v>
      </c>
      <c r="C507" s="426" t="s">
        <v>1082</v>
      </c>
      <c r="D507" s="426" t="s">
        <v>805</v>
      </c>
      <c r="E507" s="426" t="s">
        <v>806</v>
      </c>
      <c r="F507" s="427">
        <v>0</v>
      </c>
      <c r="G507" s="427"/>
      <c r="H507" s="427">
        <v>0</v>
      </c>
      <c r="I507" s="427"/>
      <c r="J507" s="427">
        <v>80.209999999999994</v>
      </c>
      <c r="K507" s="428"/>
      <c r="L507" s="428"/>
      <c r="M507" s="427">
        <v>0</v>
      </c>
      <c r="N507" s="428"/>
      <c r="O507" s="427"/>
      <c r="P507" s="427">
        <v>0</v>
      </c>
      <c r="Q507" s="428"/>
      <c r="R507" s="427">
        <v>0</v>
      </c>
      <c r="S507" s="428"/>
      <c r="T507" s="427">
        <v>0</v>
      </c>
      <c r="U507" s="427">
        <v>0</v>
      </c>
      <c r="V507" s="427">
        <v>0</v>
      </c>
      <c r="W507" s="427">
        <f t="shared" si="88"/>
        <v>0</v>
      </c>
      <c r="X507" s="427">
        <v>0</v>
      </c>
      <c r="Y507" s="427">
        <f t="shared" si="89"/>
        <v>0</v>
      </c>
      <c r="Z507" s="287"/>
      <c r="AA507" s="289"/>
      <c r="AB507" s="268"/>
      <c r="AC507" s="268"/>
      <c r="AD507" s="269"/>
      <c r="AE507" s="269"/>
      <c r="AF507" s="269"/>
      <c r="AG507" s="269"/>
      <c r="AH507" s="269"/>
      <c r="AI507" s="269"/>
      <c r="AJ507" s="269"/>
      <c r="AK507" s="269"/>
      <c r="AL507" s="269"/>
      <c r="AM507" s="269"/>
      <c r="AN507" s="269"/>
      <c r="AO507" s="269"/>
      <c r="AP507" s="269"/>
      <c r="AQ507" s="269"/>
    </row>
    <row r="508" spans="1:43">
      <c r="A508" s="426" t="s">
        <v>794</v>
      </c>
      <c r="B508" s="426" t="s">
        <v>1081</v>
      </c>
      <c r="C508" s="426" t="s">
        <v>1082</v>
      </c>
      <c r="D508" s="426" t="s">
        <v>807</v>
      </c>
      <c r="E508" s="426" t="s">
        <v>808</v>
      </c>
      <c r="F508" s="427">
        <v>124006.79</v>
      </c>
      <c r="G508" s="427"/>
      <c r="H508" s="427">
        <v>96673.81</v>
      </c>
      <c r="I508" s="427"/>
      <c r="J508" s="427">
        <v>54616.93</v>
      </c>
      <c r="K508" s="428"/>
      <c r="L508" s="428"/>
      <c r="M508" s="427">
        <v>76832.17</v>
      </c>
      <c r="N508" s="428"/>
      <c r="O508" s="427"/>
      <c r="P508" s="427">
        <v>82582</v>
      </c>
      <c r="Q508" s="428"/>
      <c r="R508" s="429">
        <v>48840</v>
      </c>
      <c r="S508" s="428"/>
      <c r="T508" s="427">
        <v>0</v>
      </c>
      <c r="U508" s="427">
        <v>0</v>
      </c>
      <c r="V508" s="429">
        <v>21194.81</v>
      </c>
      <c r="W508" s="427">
        <f t="shared" si="88"/>
        <v>21194.81</v>
      </c>
      <c r="X508" s="429">
        <v>48840</v>
      </c>
      <c r="Y508" s="427">
        <f t="shared" si="89"/>
        <v>0</v>
      </c>
      <c r="Z508" s="287"/>
      <c r="AA508" s="285"/>
      <c r="AB508" s="264"/>
      <c r="AC508" s="264"/>
    </row>
    <row r="509" spans="1:43">
      <c r="A509" s="426" t="s">
        <v>794</v>
      </c>
      <c r="B509" s="426" t="s">
        <v>1081</v>
      </c>
      <c r="C509" s="426" t="s">
        <v>1082</v>
      </c>
      <c r="D509" s="431" t="s">
        <v>809</v>
      </c>
      <c r="E509" s="426" t="s">
        <v>810</v>
      </c>
      <c r="F509" s="427">
        <v>124006.79</v>
      </c>
      <c r="G509" s="427"/>
      <c r="H509" s="427">
        <v>96673.81</v>
      </c>
      <c r="I509" s="427"/>
      <c r="J509" s="427">
        <v>54616.93</v>
      </c>
      <c r="K509" s="428"/>
      <c r="L509" s="428"/>
      <c r="M509" s="427">
        <v>0</v>
      </c>
      <c r="N509" s="428"/>
      <c r="O509" s="427"/>
      <c r="P509" s="427">
        <v>82582</v>
      </c>
      <c r="Q509" s="428"/>
      <c r="R509" s="429">
        <v>61683</v>
      </c>
      <c r="S509" s="428"/>
      <c r="T509" s="427">
        <v>0</v>
      </c>
      <c r="U509" s="427">
        <v>0</v>
      </c>
      <c r="V509" s="429">
        <v>13768.56</v>
      </c>
      <c r="W509" s="427">
        <f t="shared" si="88"/>
        <v>13768.56</v>
      </c>
      <c r="X509" s="429">
        <v>61683</v>
      </c>
      <c r="Y509" s="427">
        <f t="shared" si="89"/>
        <v>0</v>
      </c>
      <c r="Z509" s="287"/>
      <c r="AA509" s="285"/>
      <c r="AB509" s="264"/>
      <c r="AC509" s="264"/>
    </row>
    <row r="510" spans="1:43">
      <c r="A510" s="426" t="s">
        <v>794</v>
      </c>
      <c r="B510" s="426" t="s">
        <v>1081</v>
      </c>
      <c r="C510" s="426" t="s">
        <v>1082</v>
      </c>
      <c r="D510" s="426" t="s">
        <v>1085</v>
      </c>
      <c r="E510" s="426" t="s">
        <v>1086</v>
      </c>
      <c r="F510" s="426">
        <v>1625.45</v>
      </c>
      <c r="G510" s="426"/>
      <c r="H510" s="426">
        <v>19029.21</v>
      </c>
      <c r="I510" s="426"/>
      <c r="J510" s="426">
        <v>442</v>
      </c>
      <c r="K510" s="426"/>
      <c r="L510" s="426"/>
      <c r="M510" s="427">
        <v>0</v>
      </c>
      <c r="N510" s="427"/>
      <c r="O510" s="426"/>
      <c r="P510" s="427">
        <v>55000</v>
      </c>
      <c r="Q510" s="426"/>
      <c r="R510" s="427">
        <v>55000</v>
      </c>
      <c r="S510" s="427"/>
      <c r="T510" s="427">
        <v>0</v>
      </c>
      <c r="U510" s="427">
        <v>0</v>
      </c>
      <c r="V510" s="427">
        <v>0</v>
      </c>
      <c r="W510" s="427">
        <f t="shared" si="88"/>
        <v>0</v>
      </c>
      <c r="X510" s="427">
        <v>55000</v>
      </c>
      <c r="Y510" s="427">
        <f t="shared" si="89"/>
        <v>0</v>
      </c>
      <c r="Z510" s="287"/>
      <c r="AA510" s="285"/>
      <c r="AB510" s="264"/>
      <c r="AC510" s="264"/>
    </row>
    <row r="511" spans="1:43">
      <c r="A511" s="426" t="s">
        <v>794</v>
      </c>
      <c r="B511" s="426" t="s">
        <v>1081</v>
      </c>
      <c r="C511" s="426" t="s">
        <v>1082</v>
      </c>
      <c r="D511" s="426" t="s">
        <v>841</v>
      </c>
      <c r="E511" s="426" t="s">
        <v>842</v>
      </c>
      <c r="F511" s="427">
        <v>0</v>
      </c>
      <c r="G511" s="427"/>
      <c r="H511" s="427">
        <v>0</v>
      </c>
      <c r="I511" s="427"/>
      <c r="J511" s="427">
        <v>146402.23999999999</v>
      </c>
      <c r="K511" s="428"/>
      <c r="L511" s="428"/>
      <c r="M511" s="427">
        <v>78007.740000000005</v>
      </c>
      <c r="N511" s="428"/>
      <c r="O511" s="427"/>
      <c r="P511" s="427">
        <v>18688</v>
      </c>
      <c r="Q511" s="428"/>
      <c r="R511" s="427">
        <v>18688</v>
      </c>
      <c r="S511" s="428"/>
      <c r="T511" s="427">
        <v>0</v>
      </c>
      <c r="U511" s="427">
        <v>0</v>
      </c>
      <c r="V511" s="427">
        <v>0</v>
      </c>
      <c r="W511" s="427">
        <f>T511+U511+V511</f>
        <v>0</v>
      </c>
      <c r="X511" s="427">
        <v>18688</v>
      </c>
      <c r="Y511" s="427">
        <f t="shared" si="89"/>
        <v>0</v>
      </c>
      <c r="Z511" s="287"/>
      <c r="AA511" s="285"/>
      <c r="AB511" s="264"/>
      <c r="AC511" s="264"/>
    </row>
    <row r="512" spans="1:43">
      <c r="A512" s="426" t="s">
        <v>794</v>
      </c>
      <c r="B512" s="426" t="s">
        <v>1081</v>
      </c>
      <c r="C512" s="426" t="s">
        <v>1082</v>
      </c>
      <c r="D512" s="426" t="s">
        <v>878</v>
      </c>
      <c r="E512" s="426" t="s">
        <v>879</v>
      </c>
      <c r="F512" s="427">
        <v>0</v>
      </c>
      <c r="G512" s="427"/>
      <c r="H512" s="427">
        <v>0</v>
      </c>
      <c r="I512" s="427"/>
      <c r="J512" s="427">
        <v>141500</v>
      </c>
      <c r="K512" s="428"/>
      <c r="L512" s="428"/>
      <c r="M512" s="427">
        <v>2570.52</v>
      </c>
      <c r="N512" s="428"/>
      <c r="O512" s="427"/>
      <c r="P512" s="427">
        <v>0</v>
      </c>
      <c r="Q512" s="428"/>
      <c r="R512" s="427">
        <v>0</v>
      </c>
      <c r="S512" s="428"/>
      <c r="T512" s="427">
        <v>0</v>
      </c>
      <c r="U512" s="427">
        <v>0</v>
      </c>
      <c r="V512" s="427">
        <v>0</v>
      </c>
      <c r="W512" s="427">
        <f t="shared" si="88"/>
        <v>0</v>
      </c>
      <c r="X512" s="427">
        <v>0</v>
      </c>
      <c r="Y512" s="427">
        <f t="shared" si="89"/>
        <v>0</v>
      </c>
      <c r="Z512" s="287"/>
      <c r="AA512" s="285"/>
      <c r="AB512" s="264"/>
      <c r="AC512" s="264"/>
    </row>
    <row r="513" spans="1:29">
      <c r="A513" s="426"/>
      <c r="B513" s="426"/>
      <c r="C513" s="426"/>
      <c r="D513" s="426"/>
      <c r="E513" s="426"/>
      <c r="F513" s="427">
        <f>SUM(F501:F512)</f>
        <v>1512350.33</v>
      </c>
      <c r="G513" s="427"/>
      <c r="H513" s="427">
        <f>SUM(H501:H512)</f>
        <v>1157270.6300000001</v>
      </c>
      <c r="I513" s="427"/>
      <c r="J513" s="427">
        <f>SUM(J501:J512)</f>
        <v>1153903.19</v>
      </c>
      <c r="K513" s="428">
        <f>SUM(K501:K512)</f>
        <v>7</v>
      </c>
      <c r="L513" s="428"/>
      <c r="M513" s="427">
        <f>SUM(M501:M512)</f>
        <v>672768.56</v>
      </c>
      <c r="N513" s="428">
        <f>SUM(N501:N512)</f>
        <v>7</v>
      </c>
      <c r="O513" s="427"/>
      <c r="P513" s="427">
        <f>SUM(P501:P512)</f>
        <v>1305961.45</v>
      </c>
      <c r="Q513" s="428">
        <f>SUM(Q501:Q512)</f>
        <v>7</v>
      </c>
      <c r="R513" s="427">
        <f>SUM(R501:R512)</f>
        <v>1010690</v>
      </c>
      <c r="S513" s="428">
        <f t="shared" ref="S513:Y513" si="90">SUM(S501:S512)</f>
        <v>8</v>
      </c>
      <c r="T513" s="427">
        <f t="shared" si="90"/>
        <v>0</v>
      </c>
      <c r="U513" s="427">
        <f t="shared" si="90"/>
        <v>0</v>
      </c>
      <c r="V513" s="427">
        <f t="shared" si="90"/>
        <v>338849.17</v>
      </c>
      <c r="W513" s="427">
        <f t="shared" si="90"/>
        <v>338849.17</v>
      </c>
      <c r="X513" s="427">
        <f t="shared" si="90"/>
        <v>1092036</v>
      </c>
      <c r="Y513" s="427">
        <f t="shared" si="90"/>
        <v>-81346</v>
      </c>
      <c r="Z513" s="287"/>
      <c r="AA513" s="285"/>
      <c r="AB513" s="264"/>
      <c r="AC513" s="264"/>
    </row>
    <row r="514" spans="1:29">
      <c r="A514" s="426"/>
      <c r="B514" s="426"/>
      <c r="C514" s="426"/>
      <c r="D514" s="426"/>
      <c r="E514" s="426"/>
      <c r="F514" s="427"/>
      <c r="G514" s="427"/>
      <c r="H514" s="427"/>
      <c r="I514" s="427"/>
      <c r="J514" s="427"/>
      <c r="K514" s="428"/>
      <c r="L514" s="428"/>
      <c r="M514" s="427"/>
      <c r="N514" s="428"/>
      <c r="O514" s="427"/>
      <c r="P514" s="427"/>
      <c r="Q514" s="428"/>
      <c r="R514" s="427"/>
      <c r="S514" s="428"/>
      <c r="T514" s="427"/>
      <c r="U514" s="427"/>
      <c r="V514" s="427"/>
      <c r="W514" s="427"/>
      <c r="X514" s="427"/>
      <c r="Y514" s="427"/>
      <c r="Z514" s="287"/>
      <c r="AA514" s="285"/>
      <c r="AB514" s="264"/>
      <c r="AC514" s="264"/>
    </row>
    <row r="515" spans="1:29">
      <c r="A515" s="426" t="s">
        <v>794</v>
      </c>
      <c r="B515" s="426" t="s">
        <v>1087</v>
      </c>
      <c r="C515" s="426" t="s">
        <v>1088</v>
      </c>
      <c r="D515" s="426" t="s">
        <v>797</v>
      </c>
      <c r="E515" s="426" t="s">
        <v>798</v>
      </c>
      <c r="F515" s="427">
        <v>292252.59000000003</v>
      </c>
      <c r="G515" s="427"/>
      <c r="H515" s="427">
        <v>204238.73</v>
      </c>
      <c r="I515" s="427"/>
      <c r="J515" s="427">
        <v>215492.61</v>
      </c>
      <c r="K515" s="428">
        <v>5</v>
      </c>
      <c r="L515" s="428"/>
      <c r="M515" s="427">
        <v>233359.68</v>
      </c>
      <c r="N515" s="428">
        <v>4</v>
      </c>
      <c r="O515" s="427"/>
      <c r="P515" s="427">
        <v>199924</v>
      </c>
      <c r="Q515" s="428">
        <v>4</v>
      </c>
      <c r="R515" s="427">
        <v>241737</v>
      </c>
      <c r="S515" s="428">
        <v>3</v>
      </c>
      <c r="T515" s="427">
        <v>0</v>
      </c>
      <c r="U515" s="427">
        <v>0</v>
      </c>
      <c r="V515" s="429">
        <v>55984.22</v>
      </c>
      <c r="W515" s="427">
        <f t="shared" si="84"/>
        <v>55984.22</v>
      </c>
      <c r="X515" s="427">
        <v>241737</v>
      </c>
      <c r="Y515" s="427">
        <f>R515-X515</f>
        <v>0</v>
      </c>
      <c r="Z515" s="287"/>
      <c r="AA515" s="285"/>
      <c r="AB515" s="264"/>
      <c r="AC515" s="264"/>
    </row>
    <row r="516" spans="1:29">
      <c r="A516" s="426" t="s">
        <v>794</v>
      </c>
      <c r="B516" s="426" t="s">
        <v>1087</v>
      </c>
      <c r="C516" s="426" t="s">
        <v>1088</v>
      </c>
      <c r="D516" s="426" t="s">
        <v>803</v>
      </c>
      <c r="E516" s="426" t="s">
        <v>804</v>
      </c>
      <c r="F516" s="427">
        <v>4412.5600000000004</v>
      </c>
      <c r="G516" s="427"/>
      <c r="H516" s="427">
        <v>2346.7399999999998</v>
      </c>
      <c r="I516" s="427"/>
      <c r="J516" s="427">
        <v>2490.2800000000002</v>
      </c>
      <c r="K516" s="428"/>
      <c r="L516" s="428"/>
      <c r="M516" s="427">
        <v>2813.8</v>
      </c>
      <c r="N516" s="428"/>
      <c r="O516" s="427"/>
      <c r="P516" s="427">
        <v>2915</v>
      </c>
      <c r="Q516" s="428"/>
      <c r="R516" s="427">
        <v>2828</v>
      </c>
      <c r="S516" s="428"/>
      <c r="T516" s="427">
        <v>0</v>
      </c>
      <c r="U516" s="427">
        <v>0</v>
      </c>
      <c r="V516" s="429">
        <v>788.14</v>
      </c>
      <c r="W516" s="427">
        <f t="shared" si="84"/>
        <v>788.14</v>
      </c>
      <c r="X516" s="427">
        <v>2828</v>
      </c>
      <c r="Y516" s="427">
        <f>R516-X516</f>
        <v>0</v>
      </c>
      <c r="Z516" s="287"/>
      <c r="AA516" s="285"/>
      <c r="AB516" s="264"/>
      <c r="AC516" s="264"/>
    </row>
    <row r="517" spans="1:29">
      <c r="A517" s="426" t="s">
        <v>794</v>
      </c>
      <c r="B517" s="426" t="s">
        <v>1087</v>
      </c>
      <c r="C517" s="426" t="s">
        <v>1088</v>
      </c>
      <c r="D517" s="426" t="s">
        <v>805</v>
      </c>
      <c r="E517" s="426" t="s">
        <v>806</v>
      </c>
      <c r="F517" s="427">
        <v>1873.64</v>
      </c>
      <c r="G517" s="427"/>
      <c r="H517" s="427">
        <v>191.83</v>
      </c>
      <c r="I517" s="427"/>
      <c r="J517" s="427">
        <v>0</v>
      </c>
      <c r="K517" s="428"/>
      <c r="L517" s="428"/>
      <c r="M517" s="427">
        <v>0</v>
      </c>
      <c r="N517" s="428"/>
      <c r="O517" s="427"/>
      <c r="P517" s="427">
        <v>0</v>
      </c>
      <c r="Q517" s="428"/>
      <c r="R517" s="427">
        <v>0</v>
      </c>
      <c r="S517" s="428"/>
      <c r="T517" s="427">
        <v>0</v>
      </c>
      <c r="U517" s="427">
        <v>0</v>
      </c>
      <c r="V517" s="427">
        <v>0</v>
      </c>
      <c r="W517" s="427">
        <f t="shared" si="84"/>
        <v>0</v>
      </c>
      <c r="X517" s="427">
        <v>0</v>
      </c>
      <c r="Y517" s="427">
        <f>R517-X517</f>
        <v>0</v>
      </c>
      <c r="Z517" s="287"/>
      <c r="AA517" s="285"/>
      <c r="AB517" s="264"/>
      <c r="AC517" s="264"/>
    </row>
    <row r="518" spans="1:29">
      <c r="A518" s="426" t="s">
        <v>794</v>
      </c>
      <c r="B518" s="426" t="s">
        <v>1087</v>
      </c>
      <c r="C518" s="426" t="s">
        <v>1088</v>
      </c>
      <c r="D518" s="426" t="s">
        <v>831</v>
      </c>
      <c r="E518" s="426" t="s">
        <v>832</v>
      </c>
      <c r="F518" s="427">
        <v>25004.560000000001</v>
      </c>
      <c r="G518" s="427"/>
      <c r="H518" s="427">
        <v>22955.08</v>
      </c>
      <c r="I518" s="427"/>
      <c r="J518" s="427">
        <v>25333.94</v>
      </c>
      <c r="K518" s="428"/>
      <c r="L518" s="428"/>
      <c r="M518" s="427">
        <v>30336.85</v>
      </c>
      <c r="N518" s="428"/>
      <c r="O518" s="427"/>
      <c r="P518" s="427">
        <v>32389</v>
      </c>
      <c r="Q518" s="428"/>
      <c r="R518" s="427">
        <v>31427</v>
      </c>
      <c r="S518" s="428"/>
      <c r="T518" s="427">
        <v>0</v>
      </c>
      <c r="U518" s="427">
        <v>0</v>
      </c>
      <c r="V518" s="429">
        <v>7278</v>
      </c>
      <c r="W518" s="427">
        <f t="shared" si="84"/>
        <v>7278</v>
      </c>
      <c r="X518" s="427">
        <v>31427</v>
      </c>
      <c r="Y518" s="427">
        <f>R518-X518</f>
        <v>0</v>
      </c>
      <c r="Z518" s="287"/>
      <c r="AA518" s="285"/>
      <c r="AB518" s="264"/>
      <c r="AC518" s="264"/>
    </row>
    <row r="519" spans="1:29">
      <c r="A519" s="426" t="s">
        <v>794</v>
      </c>
      <c r="B519" s="426" t="s">
        <v>1087</v>
      </c>
      <c r="C519" s="426" t="s">
        <v>1088</v>
      </c>
      <c r="D519" s="426" t="s">
        <v>807</v>
      </c>
      <c r="E519" s="426" t="s">
        <v>808</v>
      </c>
      <c r="F519" s="427">
        <v>82827.350000000006</v>
      </c>
      <c r="G519" s="427"/>
      <c r="H519" s="427">
        <v>66797.320000000007</v>
      </c>
      <c r="I519" s="427"/>
      <c r="J519" s="427">
        <v>70178.42</v>
      </c>
      <c r="K519" s="428"/>
      <c r="L519" s="428"/>
      <c r="M519" s="427">
        <v>74289.789999999994</v>
      </c>
      <c r="N519" s="428"/>
      <c r="O519" s="427"/>
      <c r="P519" s="427">
        <v>77812</v>
      </c>
      <c r="Q519" s="428"/>
      <c r="R519" s="429">
        <v>65734</v>
      </c>
      <c r="S519" s="428"/>
      <c r="T519" s="427">
        <v>0</v>
      </c>
      <c r="U519" s="427">
        <v>0</v>
      </c>
      <c r="V519" s="429">
        <v>16558.66</v>
      </c>
      <c r="W519" s="427">
        <f t="shared" si="84"/>
        <v>16558.66</v>
      </c>
      <c r="X519" s="429">
        <v>65734</v>
      </c>
      <c r="Y519" s="427">
        <f>R519-X519</f>
        <v>0</v>
      </c>
      <c r="Z519" s="287"/>
      <c r="AA519" s="285"/>
      <c r="AB519" s="264"/>
      <c r="AC519" s="264"/>
    </row>
    <row r="520" spans="1:29">
      <c r="A520" s="426"/>
      <c r="B520" s="426"/>
      <c r="C520" s="426"/>
      <c r="D520" s="426"/>
      <c r="E520" s="426"/>
      <c r="F520" s="427">
        <f>SUM(F515:F519)</f>
        <v>406370.70000000007</v>
      </c>
      <c r="G520" s="427"/>
      <c r="H520" s="427">
        <f>SUM(H515:H519)</f>
        <v>296529.7</v>
      </c>
      <c r="I520" s="427"/>
      <c r="J520" s="427">
        <f>SUM(J515:J519)</f>
        <v>313495.25</v>
      </c>
      <c r="K520" s="428">
        <f>SUM(K515:K519)</f>
        <v>5</v>
      </c>
      <c r="L520" s="428"/>
      <c r="M520" s="427">
        <f>SUM(M515:M519)</f>
        <v>340800.11999999994</v>
      </c>
      <c r="N520" s="428">
        <f>SUM(N515:N519)</f>
        <v>4</v>
      </c>
      <c r="O520" s="427"/>
      <c r="P520" s="427">
        <f>SUM(P515:P519)</f>
        <v>313040</v>
      </c>
      <c r="Q520" s="428">
        <f>SUM(Q515:Q519)</f>
        <v>4</v>
      </c>
      <c r="R520" s="427">
        <f>SUM(R515:R519)</f>
        <v>341726</v>
      </c>
      <c r="S520" s="428">
        <f>SUM(S515:S519)</f>
        <v>3</v>
      </c>
      <c r="T520" s="427">
        <f t="shared" ref="T520:Y520" si="91">SUM(T515:T519)</f>
        <v>0</v>
      </c>
      <c r="U520" s="427">
        <f t="shared" si="91"/>
        <v>0</v>
      </c>
      <c r="V520" s="427">
        <f t="shared" si="91"/>
        <v>80609.02</v>
      </c>
      <c r="W520" s="427">
        <f t="shared" si="91"/>
        <v>80609.02</v>
      </c>
      <c r="X520" s="427">
        <f>SUM(X515:X519)</f>
        <v>341726</v>
      </c>
      <c r="Y520" s="427">
        <f t="shared" si="91"/>
        <v>0</v>
      </c>
      <c r="Z520" s="287"/>
      <c r="AA520" s="285"/>
      <c r="AB520" s="264"/>
      <c r="AC520" s="264"/>
    </row>
    <row r="521" spans="1:29">
      <c r="A521" s="426"/>
      <c r="B521" s="426"/>
      <c r="C521" s="426"/>
      <c r="D521" s="426"/>
      <c r="E521" s="426"/>
      <c r="F521" s="427"/>
      <c r="G521" s="427"/>
      <c r="H521" s="427"/>
      <c r="I521" s="427"/>
      <c r="J521" s="427"/>
      <c r="K521" s="428"/>
      <c r="L521" s="428"/>
      <c r="M521" s="427"/>
      <c r="N521" s="428"/>
      <c r="O521" s="427"/>
      <c r="P521" s="427"/>
      <c r="Q521" s="428"/>
      <c r="R521" s="427"/>
      <c r="S521" s="428"/>
      <c r="T521" s="427"/>
      <c r="U521" s="427"/>
      <c r="V521" s="427"/>
      <c r="W521" s="427"/>
      <c r="X521" s="427"/>
      <c r="Y521" s="427"/>
      <c r="Z521" s="287"/>
      <c r="AA521" s="285"/>
      <c r="AB521" s="264"/>
      <c r="AC521" s="264"/>
    </row>
    <row r="522" spans="1:29">
      <c r="A522" s="426"/>
      <c r="B522" s="426"/>
      <c r="C522" s="439" t="s">
        <v>1089</v>
      </c>
      <c r="D522" s="426"/>
      <c r="E522" s="426"/>
      <c r="F522" s="440">
        <f>F513+F520</f>
        <v>1918721.0300000003</v>
      </c>
      <c r="G522" s="440"/>
      <c r="H522" s="440">
        <f>H513+H520</f>
        <v>1453800.33</v>
      </c>
      <c r="I522" s="440"/>
      <c r="J522" s="440">
        <f>J513+J520</f>
        <v>1467398.44</v>
      </c>
      <c r="K522" s="442">
        <f>K513+K520</f>
        <v>12</v>
      </c>
      <c r="L522" s="442"/>
      <c r="M522" s="440">
        <f>M513+M520</f>
        <v>1013568.6799999999</v>
      </c>
      <c r="N522" s="442">
        <f>N513+N520</f>
        <v>11</v>
      </c>
      <c r="O522" s="440"/>
      <c r="P522" s="440">
        <f t="shared" ref="P522:Y522" si="92">P513+P520</f>
        <v>1619001.45</v>
      </c>
      <c r="Q522" s="442">
        <f t="shared" si="92"/>
        <v>11</v>
      </c>
      <c r="R522" s="440">
        <f t="shared" si="92"/>
        <v>1352416</v>
      </c>
      <c r="S522" s="442">
        <f t="shared" si="92"/>
        <v>11</v>
      </c>
      <c r="T522" s="440">
        <f t="shared" si="92"/>
        <v>0</v>
      </c>
      <c r="U522" s="440">
        <f t="shared" si="92"/>
        <v>0</v>
      </c>
      <c r="V522" s="440">
        <f t="shared" si="92"/>
        <v>419458.19</v>
      </c>
      <c r="W522" s="440">
        <f t="shared" si="92"/>
        <v>419458.19</v>
      </c>
      <c r="X522" s="440">
        <f t="shared" si="92"/>
        <v>1433762</v>
      </c>
      <c r="Y522" s="440">
        <f t="shared" si="92"/>
        <v>-81346</v>
      </c>
      <c r="Z522" s="291"/>
      <c r="AA522" s="290"/>
      <c r="AB522" s="270"/>
      <c r="AC522" s="264"/>
    </row>
    <row r="523" spans="1:29">
      <c r="A523" s="426"/>
      <c r="B523" s="426"/>
      <c r="C523" s="426"/>
      <c r="D523" s="426"/>
      <c r="E523" s="426"/>
      <c r="F523" s="427"/>
      <c r="G523" s="427"/>
      <c r="H523" s="427"/>
      <c r="I523" s="427"/>
      <c r="J523" s="427"/>
      <c r="K523" s="428"/>
      <c r="L523" s="428"/>
      <c r="M523" s="427"/>
      <c r="N523" s="428"/>
      <c r="O523" s="427"/>
      <c r="P523" s="427"/>
      <c r="Q523" s="428"/>
      <c r="R523" s="427"/>
      <c r="S523" s="428"/>
      <c r="T523" s="427"/>
      <c r="U523" s="427"/>
      <c r="V523" s="427"/>
      <c r="W523" s="427"/>
      <c r="X523" s="427"/>
      <c r="Y523" s="427"/>
      <c r="Z523" s="287"/>
      <c r="AA523" s="285"/>
      <c r="AB523" s="264"/>
      <c r="AC523" s="264"/>
    </row>
    <row r="524" spans="1:29">
      <c r="A524" s="426" t="s">
        <v>794</v>
      </c>
      <c r="B524" s="426" t="s">
        <v>1090</v>
      </c>
      <c r="C524" s="426" t="s">
        <v>1091</v>
      </c>
      <c r="D524" s="426" t="s">
        <v>797</v>
      </c>
      <c r="E524" s="426" t="s">
        <v>798</v>
      </c>
      <c r="F524" s="427">
        <v>2695146.09</v>
      </c>
      <c r="G524" s="427"/>
      <c r="H524" s="427">
        <v>2649237.58</v>
      </c>
      <c r="I524" s="427"/>
      <c r="J524" s="427">
        <v>2740628.66</v>
      </c>
      <c r="K524" s="428">
        <v>34</v>
      </c>
      <c r="L524" s="428"/>
      <c r="M524" s="427">
        <v>2821213.74</v>
      </c>
      <c r="N524" s="428">
        <v>36</v>
      </c>
      <c r="O524" s="427"/>
      <c r="P524" s="427">
        <v>2947976</v>
      </c>
      <c r="Q524" s="428">
        <v>36</v>
      </c>
      <c r="R524" s="427">
        <v>2706051</v>
      </c>
      <c r="S524" s="428">
        <v>34</v>
      </c>
      <c r="T524" s="427">
        <v>0</v>
      </c>
      <c r="U524" s="427">
        <v>0</v>
      </c>
      <c r="V524" s="429">
        <v>513061</v>
      </c>
      <c r="W524" s="427">
        <f t="shared" si="84"/>
        <v>513061</v>
      </c>
      <c r="X524" s="427">
        <v>2706051</v>
      </c>
      <c r="Y524" s="427">
        <f t="shared" ref="Y524:Y532" si="93">R524-X524</f>
        <v>0</v>
      </c>
      <c r="Z524" s="287"/>
      <c r="AA524" s="285"/>
      <c r="AB524" s="264"/>
      <c r="AC524" s="264"/>
    </row>
    <row r="525" spans="1:29">
      <c r="A525" s="426" t="s">
        <v>794</v>
      </c>
      <c r="B525" s="426" t="s">
        <v>1090</v>
      </c>
      <c r="C525" s="426" t="s">
        <v>1091</v>
      </c>
      <c r="D525" s="426" t="s">
        <v>829</v>
      </c>
      <c r="E525" s="426" t="s">
        <v>830</v>
      </c>
      <c r="F525" s="427">
        <v>0</v>
      </c>
      <c r="G525" s="427"/>
      <c r="H525" s="427">
        <v>0</v>
      </c>
      <c r="I525" s="427"/>
      <c r="J525" s="427">
        <v>2475</v>
      </c>
      <c r="K525" s="428"/>
      <c r="L525" s="428"/>
      <c r="M525" s="427">
        <v>2962.5</v>
      </c>
      <c r="N525" s="428"/>
      <c r="O525" s="427"/>
      <c r="P525" s="427">
        <v>2475</v>
      </c>
      <c r="Q525" s="428"/>
      <c r="R525" s="427">
        <v>2475</v>
      </c>
      <c r="S525" s="428"/>
      <c r="T525" s="427">
        <v>0</v>
      </c>
      <c r="U525" s="427">
        <v>0</v>
      </c>
      <c r="V525" s="427">
        <v>0</v>
      </c>
      <c r="W525" s="427">
        <f t="shared" si="84"/>
        <v>0</v>
      </c>
      <c r="X525" s="427">
        <v>2475</v>
      </c>
      <c r="Y525" s="427">
        <f t="shared" si="93"/>
        <v>0</v>
      </c>
      <c r="Z525" s="287"/>
      <c r="AA525" s="285"/>
      <c r="AB525" s="264"/>
      <c r="AC525" s="264"/>
    </row>
    <row r="526" spans="1:29">
      <c r="A526" s="426" t="s">
        <v>794</v>
      </c>
      <c r="B526" s="426" t="s">
        <v>1090</v>
      </c>
      <c r="C526" s="426" t="s">
        <v>1091</v>
      </c>
      <c r="D526" s="426" t="s">
        <v>819</v>
      </c>
      <c r="E526" s="426" t="s">
        <v>820</v>
      </c>
      <c r="F526" s="427">
        <v>2050</v>
      </c>
      <c r="G526" s="427"/>
      <c r="H526" s="427">
        <v>525</v>
      </c>
      <c r="I526" s="427"/>
      <c r="J526" s="427">
        <v>625</v>
      </c>
      <c r="K526" s="428"/>
      <c r="L526" s="428"/>
      <c r="M526" s="427">
        <v>750</v>
      </c>
      <c r="N526" s="428"/>
      <c r="O526" s="427"/>
      <c r="P526" s="427">
        <v>718</v>
      </c>
      <c r="Q526" s="428"/>
      <c r="R526" s="427">
        <v>625</v>
      </c>
      <c r="S526" s="428"/>
      <c r="T526" s="427">
        <v>0</v>
      </c>
      <c r="U526" s="427">
        <v>0</v>
      </c>
      <c r="V526" s="427">
        <v>0</v>
      </c>
      <c r="W526" s="427">
        <f t="shared" si="84"/>
        <v>0</v>
      </c>
      <c r="X526" s="427">
        <v>625</v>
      </c>
      <c r="Y526" s="427">
        <f t="shared" si="93"/>
        <v>0</v>
      </c>
      <c r="Z526" s="287"/>
      <c r="AA526" s="285"/>
      <c r="AB526" s="264"/>
      <c r="AC526" s="264"/>
    </row>
    <row r="527" spans="1:29">
      <c r="A527" s="426" t="s">
        <v>794</v>
      </c>
      <c r="B527" s="426" t="s">
        <v>1090</v>
      </c>
      <c r="C527" s="426" t="s">
        <v>1091</v>
      </c>
      <c r="D527" s="426" t="s">
        <v>803</v>
      </c>
      <c r="E527" s="426" t="s">
        <v>804</v>
      </c>
      <c r="F527" s="427">
        <v>37069.35</v>
      </c>
      <c r="G527" s="427"/>
      <c r="H527" s="427">
        <v>37628.050000000003</v>
      </c>
      <c r="I527" s="427"/>
      <c r="J527" s="427">
        <v>38891.17</v>
      </c>
      <c r="K527" s="428"/>
      <c r="L527" s="428"/>
      <c r="M527" s="427">
        <v>39838.85</v>
      </c>
      <c r="N527" s="428"/>
      <c r="O527" s="427"/>
      <c r="P527" s="427">
        <v>42791.95</v>
      </c>
      <c r="Q527" s="428"/>
      <c r="R527" s="427">
        <v>39770</v>
      </c>
      <c r="S527" s="428"/>
      <c r="T527" s="427">
        <v>0</v>
      </c>
      <c r="U527" s="427">
        <v>0</v>
      </c>
      <c r="V527" s="429">
        <v>7075.58</v>
      </c>
      <c r="W527" s="427">
        <f t="shared" si="84"/>
        <v>7075.58</v>
      </c>
      <c r="X527" s="427">
        <v>39770</v>
      </c>
      <c r="Y527" s="427">
        <f t="shared" si="93"/>
        <v>0</v>
      </c>
      <c r="Z527" s="287"/>
      <c r="AA527" s="285"/>
      <c r="AB527" s="264"/>
      <c r="AC527" s="264"/>
    </row>
    <row r="528" spans="1:29">
      <c r="A528" s="426" t="s">
        <v>794</v>
      </c>
      <c r="B528" s="426" t="s">
        <v>1090</v>
      </c>
      <c r="C528" s="426" t="s">
        <v>1091</v>
      </c>
      <c r="D528" s="426" t="s">
        <v>805</v>
      </c>
      <c r="E528" s="426" t="s">
        <v>806</v>
      </c>
      <c r="F528" s="427">
        <v>0</v>
      </c>
      <c r="G528" s="427"/>
      <c r="H528" s="427">
        <v>1205.3399999999999</v>
      </c>
      <c r="I528" s="427"/>
      <c r="J528" s="427">
        <v>0</v>
      </c>
      <c r="K528" s="428"/>
      <c r="L528" s="428"/>
      <c r="M528" s="427">
        <v>0</v>
      </c>
      <c r="N528" s="428"/>
      <c r="O528" s="427"/>
      <c r="P528" s="427">
        <v>0</v>
      </c>
      <c r="Q528" s="428"/>
      <c r="R528" s="427">
        <v>0</v>
      </c>
      <c r="S528" s="428"/>
      <c r="T528" s="427">
        <v>0</v>
      </c>
      <c r="U528" s="427">
        <v>0</v>
      </c>
      <c r="V528" s="427">
        <v>0</v>
      </c>
      <c r="W528" s="427">
        <f t="shared" si="84"/>
        <v>0</v>
      </c>
      <c r="X528" s="427">
        <v>0</v>
      </c>
      <c r="Y528" s="427">
        <f t="shared" si="93"/>
        <v>0</v>
      </c>
      <c r="Z528" s="287"/>
      <c r="AA528" s="285"/>
      <c r="AB528" s="264"/>
      <c r="AC528" s="264"/>
    </row>
    <row r="529" spans="1:29">
      <c r="A529" s="426" t="s">
        <v>794</v>
      </c>
      <c r="B529" s="426" t="s">
        <v>1090</v>
      </c>
      <c r="C529" s="426" t="s">
        <v>1091</v>
      </c>
      <c r="D529" s="426" t="s">
        <v>807</v>
      </c>
      <c r="E529" s="426" t="s">
        <v>808</v>
      </c>
      <c r="F529" s="427">
        <v>405921.82</v>
      </c>
      <c r="G529" s="427"/>
      <c r="H529" s="427">
        <v>404823.11</v>
      </c>
      <c r="I529" s="427"/>
      <c r="J529" s="427">
        <v>417973.76000000001</v>
      </c>
      <c r="K529" s="428"/>
      <c r="L529" s="428"/>
      <c r="M529" s="427">
        <v>511935.01</v>
      </c>
      <c r="N529" s="428"/>
      <c r="O529" s="427"/>
      <c r="P529" s="427">
        <v>592157</v>
      </c>
      <c r="Q529" s="428"/>
      <c r="R529" s="429">
        <v>68292</v>
      </c>
      <c r="S529" s="428"/>
      <c r="T529" s="427">
        <v>0</v>
      </c>
      <c r="U529" s="427">
        <v>0</v>
      </c>
      <c r="V529" s="429">
        <v>27306.35</v>
      </c>
      <c r="W529" s="427">
        <f t="shared" si="84"/>
        <v>27306.35</v>
      </c>
      <c r="X529" s="429">
        <v>68292</v>
      </c>
      <c r="Y529" s="427">
        <f t="shared" si="93"/>
        <v>0</v>
      </c>
      <c r="Z529" s="287"/>
      <c r="AA529" s="285"/>
      <c r="AB529" s="264"/>
      <c r="AC529" s="264"/>
    </row>
    <row r="530" spans="1:29">
      <c r="A530" s="426" t="s">
        <v>794</v>
      </c>
      <c r="B530" s="426" t="s">
        <v>1090</v>
      </c>
      <c r="C530" s="426" t="s">
        <v>1091</v>
      </c>
      <c r="D530" s="431" t="s">
        <v>809</v>
      </c>
      <c r="E530" s="426" t="s">
        <v>810</v>
      </c>
      <c r="F530" s="427"/>
      <c r="G530" s="427"/>
      <c r="H530" s="427"/>
      <c r="I530" s="427"/>
      <c r="J530" s="427"/>
      <c r="K530" s="428"/>
      <c r="L530" s="428"/>
      <c r="M530" s="427">
        <v>0</v>
      </c>
      <c r="N530" s="428"/>
      <c r="O530" s="427"/>
      <c r="P530" s="427"/>
      <c r="Q530" s="428"/>
      <c r="R530" s="429">
        <v>377242</v>
      </c>
      <c r="S530" s="428"/>
      <c r="T530" s="427">
        <v>0</v>
      </c>
      <c r="U530" s="427">
        <v>0</v>
      </c>
      <c r="V530" s="429">
        <v>89848.16</v>
      </c>
      <c r="W530" s="427">
        <f t="shared" si="84"/>
        <v>89848.16</v>
      </c>
      <c r="X530" s="429">
        <v>377242</v>
      </c>
      <c r="Y530" s="427">
        <f t="shared" si="93"/>
        <v>0</v>
      </c>
      <c r="Z530" s="287"/>
      <c r="AA530" s="285"/>
      <c r="AB530" s="264"/>
      <c r="AC530" s="264"/>
    </row>
    <row r="531" spans="1:29">
      <c r="A531" s="426" t="s">
        <v>794</v>
      </c>
      <c r="B531" s="426" t="s">
        <v>1090</v>
      </c>
      <c r="C531" s="426" t="s">
        <v>1091</v>
      </c>
      <c r="D531" s="426" t="s">
        <v>843</v>
      </c>
      <c r="E531" s="426" t="s">
        <v>844</v>
      </c>
      <c r="F531" s="427">
        <v>0</v>
      </c>
      <c r="G531" s="427"/>
      <c r="H531" s="427">
        <v>0</v>
      </c>
      <c r="I531" s="427"/>
      <c r="J531" s="427">
        <v>0</v>
      </c>
      <c r="K531" s="428"/>
      <c r="L531" s="428"/>
      <c r="M531" s="427">
        <v>0</v>
      </c>
      <c r="N531" s="428"/>
      <c r="O531" s="427"/>
      <c r="P531" s="427">
        <v>1000</v>
      </c>
      <c r="Q531" s="428"/>
      <c r="R531" s="427">
        <v>1000</v>
      </c>
      <c r="S531" s="428"/>
      <c r="T531" s="427">
        <v>0</v>
      </c>
      <c r="U531" s="427">
        <v>0</v>
      </c>
      <c r="V531" s="427">
        <v>0</v>
      </c>
      <c r="W531" s="427">
        <f t="shared" si="84"/>
        <v>0</v>
      </c>
      <c r="X531" s="427">
        <v>1000</v>
      </c>
      <c r="Y531" s="427">
        <f t="shared" si="93"/>
        <v>0</v>
      </c>
      <c r="Z531" s="287"/>
      <c r="AA531" s="285"/>
      <c r="AB531" s="264"/>
      <c r="AC531" s="264"/>
    </row>
    <row r="532" spans="1:29">
      <c r="A532" s="426" t="s">
        <v>794</v>
      </c>
      <c r="B532" s="426" t="s">
        <v>1090</v>
      </c>
      <c r="C532" s="426" t="s">
        <v>1091</v>
      </c>
      <c r="D532" s="426" t="s">
        <v>878</v>
      </c>
      <c r="E532" s="426" t="s">
        <v>879</v>
      </c>
      <c r="F532" s="427">
        <v>0</v>
      </c>
      <c r="G532" s="427"/>
      <c r="H532" s="427">
        <v>0</v>
      </c>
      <c r="I532" s="427"/>
      <c r="J532" s="427">
        <v>0</v>
      </c>
      <c r="K532" s="428"/>
      <c r="L532" s="428"/>
      <c r="M532" s="427">
        <v>0</v>
      </c>
      <c r="N532" s="428"/>
      <c r="O532" s="427"/>
      <c r="P532" s="427">
        <v>1000</v>
      </c>
      <c r="Q532" s="428"/>
      <c r="R532" s="427">
        <v>75000</v>
      </c>
      <c r="S532" s="428"/>
      <c r="T532" s="427">
        <v>0</v>
      </c>
      <c r="U532" s="427">
        <v>0</v>
      </c>
      <c r="V532" s="427">
        <v>75000</v>
      </c>
      <c r="W532" s="427">
        <f t="shared" si="84"/>
        <v>75000</v>
      </c>
      <c r="X532" s="427">
        <v>75000</v>
      </c>
      <c r="Y532" s="427">
        <f t="shared" si="93"/>
        <v>0</v>
      </c>
      <c r="Z532" s="287"/>
      <c r="AA532" s="285"/>
      <c r="AB532" s="264"/>
      <c r="AC532" s="264"/>
    </row>
    <row r="533" spans="1:29">
      <c r="A533" s="426"/>
      <c r="B533" s="426"/>
      <c r="C533" s="426"/>
      <c r="D533" s="426"/>
      <c r="E533" s="426"/>
      <c r="F533" s="427">
        <f>SUM(F524:F532)</f>
        <v>3140187.26</v>
      </c>
      <c r="G533" s="427"/>
      <c r="H533" s="427">
        <f>SUM(H524:H532)</f>
        <v>3093419.0799999996</v>
      </c>
      <c r="I533" s="427"/>
      <c r="J533" s="427">
        <f>SUM(J524:J532)</f>
        <v>3200593.59</v>
      </c>
      <c r="K533" s="428">
        <f>SUM(K524:K532)</f>
        <v>34</v>
      </c>
      <c r="L533" s="428"/>
      <c r="M533" s="427">
        <f>SUM(M524:M532)</f>
        <v>3376700.1000000006</v>
      </c>
      <c r="N533" s="428">
        <f>SUM(N524:N532)</f>
        <v>36</v>
      </c>
      <c r="O533" s="427"/>
      <c r="P533" s="427">
        <f>SUM(P524:P532)</f>
        <v>3588117.95</v>
      </c>
      <c r="Q533" s="428">
        <f>SUM(Q524:Q532)</f>
        <v>36</v>
      </c>
      <c r="R533" s="427">
        <f>SUM(R524:R532)</f>
        <v>3270455</v>
      </c>
      <c r="S533" s="428">
        <f>SUM(S524:S532)</f>
        <v>34</v>
      </c>
      <c r="T533" s="427">
        <f t="shared" ref="T533:Y533" si="94">SUM(T524:T532)</f>
        <v>0</v>
      </c>
      <c r="U533" s="427">
        <f t="shared" si="94"/>
        <v>0</v>
      </c>
      <c r="V533" s="427">
        <f t="shared" si="94"/>
        <v>712291.09000000008</v>
      </c>
      <c r="W533" s="427">
        <f t="shared" si="94"/>
        <v>712291.09000000008</v>
      </c>
      <c r="X533" s="427">
        <f>SUM(X524:X532)</f>
        <v>3270455</v>
      </c>
      <c r="Y533" s="427">
        <f t="shared" si="94"/>
        <v>0</v>
      </c>
      <c r="Z533" s="287"/>
      <c r="AA533" s="285"/>
      <c r="AB533" s="264"/>
      <c r="AC533" s="264"/>
    </row>
    <row r="534" spans="1:29">
      <c r="A534" s="426"/>
      <c r="B534" s="426"/>
      <c r="C534" s="426"/>
      <c r="D534" s="426"/>
      <c r="E534" s="426"/>
      <c r="F534" s="427"/>
      <c r="G534" s="427"/>
      <c r="H534" s="427"/>
      <c r="I534" s="427"/>
      <c r="J534" s="427"/>
      <c r="K534" s="428"/>
      <c r="L534" s="428"/>
      <c r="M534" s="427"/>
      <c r="N534" s="428"/>
      <c r="O534" s="427"/>
      <c r="P534" s="427"/>
      <c r="Q534" s="428"/>
      <c r="R534" s="427"/>
      <c r="S534" s="428"/>
      <c r="T534" s="427"/>
      <c r="U534" s="427"/>
      <c r="V534" s="427"/>
      <c r="W534" s="427"/>
      <c r="X534" s="427"/>
      <c r="Y534" s="427"/>
      <c r="Z534" s="287"/>
      <c r="AA534" s="285"/>
      <c r="AB534" s="264"/>
      <c r="AC534" s="264"/>
    </row>
    <row r="535" spans="1:29">
      <c r="A535" s="426" t="s">
        <v>794</v>
      </c>
      <c r="B535" s="426" t="s">
        <v>1092</v>
      </c>
      <c r="C535" s="426" t="s">
        <v>1093</v>
      </c>
      <c r="D535" s="426" t="s">
        <v>797</v>
      </c>
      <c r="E535" s="426" t="s">
        <v>798</v>
      </c>
      <c r="F535" s="427">
        <v>2623847.36</v>
      </c>
      <c r="G535" s="427"/>
      <c r="H535" s="427">
        <v>2614824.14</v>
      </c>
      <c r="I535" s="427"/>
      <c r="J535" s="427">
        <v>2658441.7000000002</v>
      </c>
      <c r="K535" s="433">
        <v>33.200000000000003</v>
      </c>
      <c r="L535" s="433"/>
      <c r="M535" s="427">
        <v>2596440.7599999998</v>
      </c>
      <c r="N535" s="433">
        <v>31.6</v>
      </c>
      <c r="O535" s="427"/>
      <c r="P535" s="427">
        <v>2707226</v>
      </c>
      <c r="Q535" s="433">
        <v>33.4</v>
      </c>
      <c r="R535" s="427">
        <v>2716228</v>
      </c>
      <c r="S535" s="432">
        <v>33</v>
      </c>
      <c r="T535" s="427">
        <v>0</v>
      </c>
      <c r="U535" s="87">
        <v>0</v>
      </c>
      <c r="V535" s="429">
        <v>548896.47</v>
      </c>
      <c r="W535" s="427">
        <f t="shared" ref="W535:W542" si="95">T535+U535+V535</f>
        <v>548896.47</v>
      </c>
      <c r="X535" s="427">
        <v>2716228</v>
      </c>
      <c r="Y535" s="427">
        <f t="shared" ref="Y535:Y542" si="96">R535-X535</f>
        <v>0</v>
      </c>
      <c r="Z535" s="287"/>
      <c r="AA535" s="285"/>
      <c r="AB535" s="264"/>
      <c r="AC535" s="264"/>
    </row>
    <row r="536" spans="1:29">
      <c r="A536" s="426" t="s">
        <v>794</v>
      </c>
      <c r="B536" s="426" t="s">
        <v>1092</v>
      </c>
      <c r="C536" s="426" t="s">
        <v>1093</v>
      </c>
      <c r="D536" s="426" t="s">
        <v>819</v>
      </c>
      <c r="E536" s="426" t="s">
        <v>820</v>
      </c>
      <c r="F536" s="427">
        <v>1845</v>
      </c>
      <c r="G536" s="427"/>
      <c r="H536" s="427">
        <v>1505</v>
      </c>
      <c r="I536" s="427"/>
      <c r="J536" s="427">
        <v>2240</v>
      </c>
      <c r="K536" s="428"/>
      <c r="L536" s="428"/>
      <c r="M536" s="427">
        <v>2400</v>
      </c>
      <c r="N536" s="428"/>
      <c r="O536" s="427"/>
      <c r="P536" s="427">
        <v>2400</v>
      </c>
      <c r="Q536" s="428"/>
      <c r="R536" s="427">
        <v>2240</v>
      </c>
      <c r="S536" s="432"/>
      <c r="T536" s="427">
        <v>0</v>
      </c>
      <c r="U536" s="87">
        <v>0</v>
      </c>
      <c r="V536" s="429">
        <v>0</v>
      </c>
      <c r="W536" s="427">
        <f t="shared" si="95"/>
        <v>0</v>
      </c>
      <c r="X536" s="427">
        <v>2240</v>
      </c>
      <c r="Y536" s="427">
        <f t="shared" si="96"/>
        <v>0</v>
      </c>
      <c r="Z536" s="287"/>
      <c r="AA536" s="285"/>
      <c r="AB536" s="264"/>
      <c r="AC536" s="264"/>
    </row>
    <row r="537" spans="1:29">
      <c r="A537" s="426" t="s">
        <v>794</v>
      </c>
      <c r="B537" s="426" t="s">
        <v>1092</v>
      </c>
      <c r="C537" s="426" t="s">
        <v>1093</v>
      </c>
      <c r="D537" s="426" t="s">
        <v>803</v>
      </c>
      <c r="E537" s="426" t="s">
        <v>804</v>
      </c>
      <c r="F537" s="427">
        <v>37901.71</v>
      </c>
      <c r="G537" s="427"/>
      <c r="H537" s="427">
        <v>34596.71</v>
      </c>
      <c r="I537" s="427"/>
      <c r="J537" s="427">
        <v>34968.910000000003</v>
      </c>
      <c r="K537" s="428"/>
      <c r="L537" s="428"/>
      <c r="M537" s="427">
        <v>33934.17</v>
      </c>
      <c r="N537" s="428"/>
      <c r="O537" s="427"/>
      <c r="P537" s="427">
        <v>39289.58</v>
      </c>
      <c r="Q537" s="428"/>
      <c r="R537" s="427">
        <v>34609</v>
      </c>
      <c r="S537" s="432"/>
      <c r="T537" s="427">
        <v>0</v>
      </c>
      <c r="U537" s="87">
        <v>0</v>
      </c>
      <c r="V537" s="429">
        <v>6949.37</v>
      </c>
      <c r="W537" s="427">
        <f t="shared" si="95"/>
        <v>6949.37</v>
      </c>
      <c r="X537" s="427">
        <v>34609</v>
      </c>
      <c r="Y537" s="427">
        <f t="shared" si="96"/>
        <v>0</v>
      </c>
      <c r="Z537" s="287"/>
      <c r="AA537" s="285"/>
      <c r="AB537" s="264"/>
      <c r="AC537" s="264"/>
    </row>
    <row r="538" spans="1:29">
      <c r="A538" s="426" t="s">
        <v>794</v>
      </c>
      <c r="B538" s="426" t="s">
        <v>1092</v>
      </c>
      <c r="C538" s="426" t="s">
        <v>1093</v>
      </c>
      <c r="D538" s="426" t="s">
        <v>805</v>
      </c>
      <c r="E538" s="426" t="s">
        <v>806</v>
      </c>
      <c r="F538" s="427">
        <v>3714.14</v>
      </c>
      <c r="G538" s="427"/>
      <c r="H538" s="427">
        <v>0</v>
      </c>
      <c r="I538" s="427"/>
      <c r="J538" s="427">
        <v>2233.2800000000002</v>
      </c>
      <c r="K538" s="428"/>
      <c r="L538" s="428"/>
      <c r="M538" s="427">
        <v>434.58</v>
      </c>
      <c r="N538" s="428"/>
      <c r="O538" s="427"/>
      <c r="P538" s="427">
        <v>0</v>
      </c>
      <c r="Q538" s="428"/>
      <c r="R538" s="427">
        <v>1000</v>
      </c>
      <c r="S538" s="432"/>
      <c r="T538" s="427">
        <v>0</v>
      </c>
      <c r="U538" s="87">
        <v>0</v>
      </c>
      <c r="V538" s="429">
        <v>44.64</v>
      </c>
      <c r="W538" s="427">
        <f t="shared" si="95"/>
        <v>44.64</v>
      </c>
      <c r="X538" s="427">
        <v>1000</v>
      </c>
      <c r="Y538" s="427">
        <f t="shared" si="96"/>
        <v>0</v>
      </c>
      <c r="Z538" s="287"/>
      <c r="AA538" s="285"/>
      <c r="AB538" s="264"/>
      <c r="AC538" s="264"/>
    </row>
    <row r="539" spans="1:29">
      <c r="A539" s="426" t="s">
        <v>794</v>
      </c>
      <c r="B539" s="426" t="s">
        <v>1092</v>
      </c>
      <c r="C539" s="426" t="s">
        <v>1093</v>
      </c>
      <c r="D539" s="426" t="s">
        <v>807</v>
      </c>
      <c r="E539" s="426" t="s">
        <v>808</v>
      </c>
      <c r="F539" s="427">
        <v>352307.91</v>
      </c>
      <c r="G539" s="427"/>
      <c r="H539" s="427">
        <v>404742.66</v>
      </c>
      <c r="I539" s="427"/>
      <c r="J539" s="427">
        <v>424823.88</v>
      </c>
      <c r="K539" s="428"/>
      <c r="L539" s="428"/>
      <c r="M539" s="427">
        <v>462471.74</v>
      </c>
      <c r="N539" s="428"/>
      <c r="O539" s="427"/>
      <c r="P539" s="427">
        <v>575213</v>
      </c>
      <c r="Q539" s="428"/>
      <c r="R539" s="429">
        <v>164377</v>
      </c>
      <c r="S539" s="432"/>
      <c r="T539" s="427">
        <v>0</v>
      </c>
      <c r="U539" s="87">
        <v>0</v>
      </c>
      <c r="V539" s="429">
        <v>17164.88</v>
      </c>
      <c r="W539" s="427">
        <f t="shared" si="95"/>
        <v>17164.88</v>
      </c>
      <c r="X539" s="429">
        <v>164377</v>
      </c>
      <c r="Y539" s="427">
        <f t="shared" si="96"/>
        <v>0</v>
      </c>
      <c r="Z539" s="287"/>
      <c r="AA539" s="285"/>
      <c r="AB539" s="264"/>
      <c r="AC539" s="264"/>
    </row>
    <row r="540" spans="1:29">
      <c r="A540" s="426" t="s">
        <v>794</v>
      </c>
      <c r="B540" s="426" t="s">
        <v>1092</v>
      </c>
      <c r="C540" s="426" t="s">
        <v>1093</v>
      </c>
      <c r="D540" s="431" t="s">
        <v>809</v>
      </c>
      <c r="E540" s="426" t="s">
        <v>810</v>
      </c>
      <c r="F540" s="427"/>
      <c r="G540" s="427"/>
      <c r="H540" s="427"/>
      <c r="I540" s="427"/>
      <c r="J540" s="427"/>
      <c r="K540" s="428"/>
      <c r="L540" s="428"/>
      <c r="M540" s="427">
        <v>0</v>
      </c>
      <c r="N540" s="428"/>
      <c r="O540" s="427"/>
      <c r="P540" s="427"/>
      <c r="Q540" s="428"/>
      <c r="R540" s="429">
        <v>364237</v>
      </c>
      <c r="S540" s="432"/>
      <c r="T540" s="427">
        <v>0</v>
      </c>
      <c r="U540" s="427">
        <v>0</v>
      </c>
      <c r="V540" s="429">
        <v>94922.96</v>
      </c>
      <c r="W540" s="427">
        <f t="shared" si="95"/>
        <v>94922.96</v>
      </c>
      <c r="X540" s="429">
        <v>364237</v>
      </c>
      <c r="Y540" s="427">
        <f t="shared" si="96"/>
        <v>0</v>
      </c>
      <c r="Z540" s="287"/>
      <c r="AA540" s="285"/>
      <c r="AB540" s="264"/>
      <c r="AC540" s="264"/>
    </row>
    <row r="541" spans="1:29">
      <c r="A541" s="426" t="s">
        <v>794</v>
      </c>
      <c r="B541" s="426" t="s">
        <v>1092</v>
      </c>
      <c r="C541" s="426" t="s">
        <v>1093</v>
      </c>
      <c r="D541" s="426" t="s">
        <v>843</v>
      </c>
      <c r="E541" s="426" t="s">
        <v>844</v>
      </c>
      <c r="F541" s="427">
        <v>2046.46</v>
      </c>
      <c r="G541" s="427"/>
      <c r="H541" s="427">
        <v>983.65</v>
      </c>
      <c r="I541" s="427"/>
      <c r="J541" s="427">
        <v>0</v>
      </c>
      <c r="K541" s="428"/>
      <c r="L541" s="428"/>
      <c r="M541" s="427">
        <v>0</v>
      </c>
      <c r="N541" s="428"/>
      <c r="O541" s="427"/>
      <c r="P541" s="427">
        <v>1000</v>
      </c>
      <c r="Q541" s="428"/>
      <c r="R541" s="427">
        <v>1000</v>
      </c>
      <c r="S541" s="432"/>
      <c r="T541" s="427">
        <v>0</v>
      </c>
      <c r="U541" s="87">
        <v>0</v>
      </c>
      <c r="V541" s="427">
        <v>0</v>
      </c>
      <c r="W541" s="427">
        <f t="shared" si="95"/>
        <v>0</v>
      </c>
      <c r="X541" s="427">
        <v>1000</v>
      </c>
      <c r="Y541" s="427">
        <f t="shared" si="96"/>
        <v>0</v>
      </c>
      <c r="Z541" s="287"/>
      <c r="AA541" s="285"/>
      <c r="AB541" s="264"/>
      <c r="AC541" s="264"/>
    </row>
    <row r="542" spans="1:29">
      <c r="A542" s="426" t="s">
        <v>794</v>
      </c>
      <c r="B542" s="426" t="s">
        <v>1092</v>
      </c>
      <c r="C542" s="426" t="s">
        <v>1093</v>
      </c>
      <c r="D542" s="426" t="s">
        <v>823</v>
      </c>
      <c r="E542" s="426" t="s">
        <v>824</v>
      </c>
      <c r="F542" s="427">
        <v>59708.74</v>
      </c>
      <c r="G542" s="427"/>
      <c r="H542" s="427">
        <v>60167.39</v>
      </c>
      <c r="I542" s="427"/>
      <c r="J542" s="427">
        <v>42741.99</v>
      </c>
      <c r="K542" s="428"/>
      <c r="L542" s="428"/>
      <c r="M542" s="427">
        <v>19991.689999999999</v>
      </c>
      <c r="N542" s="428"/>
      <c r="O542" s="427"/>
      <c r="P542" s="427">
        <v>53424</v>
      </c>
      <c r="Q542" s="428"/>
      <c r="R542" s="427">
        <v>37978</v>
      </c>
      <c r="S542" s="432"/>
      <c r="T542" s="427">
        <v>0</v>
      </c>
      <c r="U542" s="427">
        <v>0</v>
      </c>
      <c r="V542" s="427">
        <v>0</v>
      </c>
      <c r="W542" s="427">
        <f t="shared" si="95"/>
        <v>0</v>
      </c>
      <c r="X542" s="427">
        <v>37978</v>
      </c>
      <c r="Y542" s="427">
        <f t="shared" si="96"/>
        <v>0</v>
      </c>
      <c r="Z542" s="287"/>
      <c r="AA542" s="285"/>
      <c r="AB542" s="264"/>
      <c r="AC542" s="264"/>
    </row>
    <row r="543" spans="1:29">
      <c r="A543" s="426"/>
      <c r="B543" s="426"/>
      <c r="C543" s="426"/>
      <c r="D543" s="426"/>
      <c r="E543" s="426"/>
      <c r="F543" s="427">
        <f>SUM(F535:F542)</f>
        <v>3081371.3200000003</v>
      </c>
      <c r="G543" s="427"/>
      <c r="H543" s="427">
        <f>SUM(H535:H542)</f>
        <v>3116819.5500000003</v>
      </c>
      <c r="I543" s="427"/>
      <c r="J543" s="427">
        <f>SUM(J535:J542)</f>
        <v>3165449.7600000002</v>
      </c>
      <c r="K543" s="433">
        <f>SUM(K535:K542)</f>
        <v>33.200000000000003</v>
      </c>
      <c r="L543" s="433"/>
      <c r="M543" s="427">
        <f>SUM(M535:M542)</f>
        <v>3115672.94</v>
      </c>
      <c r="N543" s="433">
        <f>SUM(N535:N542)</f>
        <v>31.6</v>
      </c>
      <c r="O543" s="427"/>
      <c r="P543" s="427">
        <f>SUM(P535:P542)</f>
        <v>3378552.58</v>
      </c>
      <c r="Q543" s="433">
        <f>SUM(Q535:Q542)</f>
        <v>33.4</v>
      </c>
      <c r="R543" s="427">
        <f>SUM(R535:R542)</f>
        <v>3321669</v>
      </c>
      <c r="S543" s="432">
        <f t="shared" ref="S543:Y543" si="97">SUM(S535:S542)</f>
        <v>33</v>
      </c>
      <c r="T543" s="427">
        <f t="shared" si="97"/>
        <v>0</v>
      </c>
      <c r="U543" s="427">
        <f t="shared" si="97"/>
        <v>0</v>
      </c>
      <c r="V543" s="427">
        <f t="shared" si="97"/>
        <v>667978.31999999995</v>
      </c>
      <c r="W543" s="427">
        <f t="shared" si="97"/>
        <v>667978.31999999995</v>
      </c>
      <c r="X543" s="427">
        <f t="shared" si="97"/>
        <v>3321669</v>
      </c>
      <c r="Y543" s="427">
        <f t="shared" si="97"/>
        <v>0</v>
      </c>
      <c r="Z543" s="287"/>
      <c r="AA543" s="285"/>
      <c r="AB543" s="264"/>
      <c r="AC543" s="264"/>
    </row>
    <row r="544" spans="1:29">
      <c r="A544" s="426"/>
      <c r="B544" s="426"/>
      <c r="C544" s="426"/>
      <c r="D544" s="426"/>
      <c r="E544" s="426"/>
      <c r="F544" s="427"/>
      <c r="G544" s="427"/>
      <c r="H544" s="427"/>
      <c r="I544" s="427"/>
      <c r="J544" s="427"/>
      <c r="K544" s="428"/>
      <c r="L544" s="428"/>
      <c r="M544" s="427"/>
      <c r="N544" s="428"/>
      <c r="O544" s="427"/>
      <c r="P544" s="427"/>
      <c r="Q544" s="428"/>
      <c r="R544" s="427"/>
      <c r="S544" s="428"/>
      <c r="T544" s="427"/>
      <c r="U544" s="427"/>
      <c r="V544" s="427"/>
      <c r="W544" s="427"/>
      <c r="X544" s="427"/>
      <c r="Y544" s="427"/>
      <c r="Z544" s="287"/>
      <c r="AA544" s="285"/>
      <c r="AB544" s="264"/>
      <c r="AC544" s="264"/>
    </row>
    <row r="545" spans="1:29">
      <c r="A545" s="426" t="s">
        <v>794</v>
      </c>
      <c r="B545" s="426" t="s">
        <v>1094</v>
      </c>
      <c r="C545" s="426" t="s">
        <v>1095</v>
      </c>
      <c r="D545" s="426" t="s">
        <v>797</v>
      </c>
      <c r="E545" s="426" t="s">
        <v>798</v>
      </c>
      <c r="F545" s="427">
        <v>3125265.12</v>
      </c>
      <c r="G545" s="427"/>
      <c r="H545" s="427">
        <v>3006531.46</v>
      </c>
      <c r="I545" s="427"/>
      <c r="J545" s="427">
        <v>2008376.15</v>
      </c>
      <c r="K545" s="432">
        <v>28</v>
      </c>
      <c r="L545" s="432"/>
      <c r="M545" s="427">
        <v>1812550.05</v>
      </c>
      <c r="N545" s="434">
        <v>24.6</v>
      </c>
      <c r="O545" s="427"/>
      <c r="P545" s="427">
        <v>2775537.62</v>
      </c>
      <c r="Q545" s="434">
        <v>35.799999999999997</v>
      </c>
      <c r="R545" s="429">
        <v>1830472</v>
      </c>
      <c r="S545" s="432">
        <v>24</v>
      </c>
      <c r="T545" s="427">
        <v>0</v>
      </c>
      <c r="U545" s="427">
        <v>0</v>
      </c>
      <c r="V545" s="429">
        <v>368320.81</v>
      </c>
      <c r="W545" s="427">
        <f t="shared" ref="W545:W612" si="98">T545+U545+V545</f>
        <v>368320.81</v>
      </c>
      <c r="X545" s="427">
        <v>1828561</v>
      </c>
      <c r="Y545" s="427">
        <f t="shared" ref="Y545:Y553" si="99">R545-X545</f>
        <v>1911</v>
      </c>
      <c r="Z545" s="287"/>
      <c r="AA545" s="285"/>
      <c r="AB545" s="264"/>
      <c r="AC545" s="264"/>
    </row>
    <row r="546" spans="1:29">
      <c r="A546" s="426" t="s">
        <v>794</v>
      </c>
      <c r="B546" s="426" t="s">
        <v>1094</v>
      </c>
      <c r="C546" s="426" t="s">
        <v>1095</v>
      </c>
      <c r="D546" s="426" t="s">
        <v>829</v>
      </c>
      <c r="E546" s="426" t="s">
        <v>830</v>
      </c>
      <c r="F546" s="427">
        <v>0</v>
      </c>
      <c r="G546" s="427"/>
      <c r="H546" s="427">
        <v>0</v>
      </c>
      <c r="I546" s="427"/>
      <c r="J546" s="427">
        <v>13886.25</v>
      </c>
      <c r="K546" s="432"/>
      <c r="L546" s="432"/>
      <c r="M546" s="427">
        <v>331.5</v>
      </c>
      <c r="N546" s="434"/>
      <c r="O546" s="427"/>
      <c r="P546" s="427">
        <v>13886</v>
      </c>
      <c r="Q546" s="434"/>
      <c r="R546" s="427">
        <v>732</v>
      </c>
      <c r="S546" s="432"/>
      <c r="T546" s="427">
        <v>0</v>
      </c>
      <c r="U546" s="427">
        <v>0</v>
      </c>
      <c r="V546" s="429">
        <v>731.25</v>
      </c>
      <c r="W546" s="427">
        <f t="shared" si="98"/>
        <v>731.25</v>
      </c>
      <c r="X546" s="427">
        <v>731.25</v>
      </c>
      <c r="Y546" s="427">
        <f t="shared" si="99"/>
        <v>0.75</v>
      </c>
      <c r="Z546" s="287"/>
      <c r="AA546" s="285"/>
      <c r="AB546" s="264"/>
      <c r="AC546" s="264"/>
    </row>
    <row r="547" spans="1:29">
      <c r="A547" s="426" t="s">
        <v>794</v>
      </c>
      <c r="B547" s="426" t="s">
        <v>1094</v>
      </c>
      <c r="C547" s="426" t="s">
        <v>1095</v>
      </c>
      <c r="D547" s="426" t="s">
        <v>819</v>
      </c>
      <c r="E547" s="426" t="s">
        <v>820</v>
      </c>
      <c r="F547" s="427">
        <v>250</v>
      </c>
      <c r="G547" s="427"/>
      <c r="H547" s="427">
        <v>500</v>
      </c>
      <c r="I547" s="427"/>
      <c r="J547" s="427">
        <v>250</v>
      </c>
      <c r="K547" s="432"/>
      <c r="L547" s="432"/>
      <c r="M547" s="427">
        <v>0</v>
      </c>
      <c r="N547" s="434"/>
      <c r="O547" s="427"/>
      <c r="P547" s="427">
        <v>500</v>
      </c>
      <c r="Q547" s="434"/>
      <c r="R547" s="427">
        <v>0</v>
      </c>
      <c r="S547" s="432"/>
      <c r="T547" s="427">
        <v>0</v>
      </c>
      <c r="U547" s="427">
        <v>0</v>
      </c>
      <c r="V547" s="427">
        <v>0</v>
      </c>
      <c r="W547" s="427">
        <f t="shared" si="98"/>
        <v>0</v>
      </c>
      <c r="X547" s="427">
        <v>0</v>
      </c>
      <c r="Y547" s="427">
        <f t="shared" si="99"/>
        <v>0</v>
      </c>
      <c r="Z547" s="287"/>
      <c r="AA547" s="285"/>
      <c r="AB547" s="264"/>
      <c r="AC547" s="264"/>
    </row>
    <row r="548" spans="1:29">
      <c r="A548" s="426" t="s">
        <v>794</v>
      </c>
      <c r="B548" s="426" t="s">
        <v>1094</v>
      </c>
      <c r="C548" s="426" t="s">
        <v>1095</v>
      </c>
      <c r="D548" s="426" t="s">
        <v>803</v>
      </c>
      <c r="E548" s="426" t="s">
        <v>804</v>
      </c>
      <c r="F548" s="427">
        <v>34021.39</v>
      </c>
      <c r="G548" s="427"/>
      <c r="H548" s="427">
        <v>29597.85</v>
      </c>
      <c r="I548" s="427"/>
      <c r="J548" s="427">
        <v>21264.45</v>
      </c>
      <c r="K548" s="432"/>
      <c r="L548" s="432"/>
      <c r="M548" s="427">
        <v>19384.18</v>
      </c>
      <c r="N548" s="434"/>
      <c r="O548" s="427"/>
      <c r="P548" s="427">
        <v>40245.300000000003</v>
      </c>
      <c r="Q548" s="434"/>
      <c r="R548" s="427">
        <v>20403</v>
      </c>
      <c r="S548" s="432"/>
      <c r="T548" s="427">
        <v>0</v>
      </c>
      <c r="U548" s="427">
        <v>0</v>
      </c>
      <c r="V548" s="429">
        <v>3808.85</v>
      </c>
      <c r="W548" s="427">
        <f t="shared" si="98"/>
        <v>3808.85</v>
      </c>
      <c r="X548" s="427">
        <v>20403</v>
      </c>
      <c r="Y548" s="427">
        <f t="shared" si="99"/>
        <v>0</v>
      </c>
      <c r="Z548" s="287"/>
      <c r="AA548" s="285"/>
      <c r="AB548" s="264"/>
      <c r="AC548" s="264"/>
    </row>
    <row r="549" spans="1:29">
      <c r="A549" s="426" t="s">
        <v>794</v>
      </c>
      <c r="B549" s="426" t="s">
        <v>1094</v>
      </c>
      <c r="C549" s="426" t="s">
        <v>1095</v>
      </c>
      <c r="D549" s="426" t="s">
        <v>805</v>
      </c>
      <c r="E549" s="426" t="s">
        <v>806</v>
      </c>
      <c r="F549" s="427">
        <v>0</v>
      </c>
      <c r="G549" s="427"/>
      <c r="H549" s="427">
        <v>323.64</v>
      </c>
      <c r="I549" s="427"/>
      <c r="J549" s="427">
        <v>0</v>
      </c>
      <c r="K549" s="432"/>
      <c r="L549" s="432"/>
      <c r="M549" s="427">
        <v>0</v>
      </c>
      <c r="N549" s="434"/>
      <c r="O549" s="427"/>
      <c r="P549" s="427">
        <v>0</v>
      </c>
      <c r="Q549" s="434"/>
      <c r="R549" s="429">
        <v>4819</v>
      </c>
      <c r="S549" s="432"/>
      <c r="T549" s="427">
        <v>0</v>
      </c>
      <c r="U549" s="427">
        <v>0</v>
      </c>
      <c r="V549" s="429">
        <v>926.69</v>
      </c>
      <c r="W549" s="427">
        <f t="shared" si="98"/>
        <v>926.69</v>
      </c>
      <c r="X549" s="427">
        <v>4819</v>
      </c>
      <c r="Y549" s="427">
        <f t="shared" si="99"/>
        <v>0</v>
      </c>
      <c r="Z549" s="287"/>
      <c r="AA549" s="285"/>
      <c r="AB549" s="264"/>
      <c r="AC549" s="264"/>
    </row>
    <row r="550" spans="1:29">
      <c r="A550" s="426" t="s">
        <v>794</v>
      </c>
      <c r="B550" s="426" t="s">
        <v>1094</v>
      </c>
      <c r="C550" s="426" t="s">
        <v>1095</v>
      </c>
      <c r="D550" s="426" t="s">
        <v>807</v>
      </c>
      <c r="E550" s="426" t="s">
        <v>808</v>
      </c>
      <c r="F550" s="427">
        <v>480406.28</v>
      </c>
      <c r="G550" s="427"/>
      <c r="H550" s="427">
        <v>522543.08</v>
      </c>
      <c r="I550" s="427"/>
      <c r="J550" s="427">
        <v>364381.34</v>
      </c>
      <c r="K550" s="432"/>
      <c r="L550" s="432"/>
      <c r="M550" s="427">
        <v>399847.09</v>
      </c>
      <c r="N550" s="434"/>
      <c r="O550" s="427"/>
      <c r="P550" s="427">
        <v>527303</v>
      </c>
      <c r="Q550" s="434"/>
      <c r="R550" s="429">
        <v>86871</v>
      </c>
      <c r="S550" s="432"/>
      <c r="T550" s="427">
        <v>0</v>
      </c>
      <c r="U550" s="427">
        <v>0</v>
      </c>
      <c r="V550" s="429">
        <v>29816.55</v>
      </c>
      <c r="W550" s="427">
        <f t="shared" si="98"/>
        <v>29816.55</v>
      </c>
      <c r="X550" s="429">
        <v>86871</v>
      </c>
      <c r="Y550" s="427">
        <f t="shared" si="99"/>
        <v>0</v>
      </c>
      <c r="Z550" s="287"/>
      <c r="AA550" s="285"/>
      <c r="AB550" s="264"/>
      <c r="AC550" s="264"/>
    </row>
    <row r="551" spans="1:29">
      <c r="A551" s="426" t="s">
        <v>794</v>
      </c>
      <c r="B551" s="426" t="s">
        <v>1094</v>
      </c>
      <c r="C551" s="426" t="s">
        <v>1095</v>
      </c>
      <c r="D551" s="431" t="s">
        <v>809</v>
      </c>
      <c r="E551" s="426" t="s">
        <v>810</v>
      </c>
      <c r="F551" s="427"/>
      <c r="G551" s="427"/>
      <c r="H551" s="427"/>
      <c r="I551" s="427"/>
      <c r="J551" s="427"/>
      <c r="K551" s="428"/>
      <c r="L551" s="428"/>
      <c r="M551" s="427">
        <v>0</v>
      </c>
      <c r="N551" s="428"/>
      <c r="O551" s="427"/>
      <c r="P551" s="427"/>
      <c r="Q551" s="428"/>
      <c r="R551" s="429">
        <v>274640</v>
      </c>
      <c r="S551" s="432"/>
      <c r="T551" s="427">
        <v>0</v>
      </c>
      <c r="U551" s="427">
        <v>0</v>
      </c>
      <c r="V551" s="429">
        <v>62577.84</v>
      </c>
      <c r="W551" s="427">
        <f t="shared" si="98"/>
        <v>62577.84</v>
      </c>
      <c r="X551" s="429">
        <v>274640</v>
      </c>
      <c r="Y551" s="427">
        <f t="shared" si="99"/>
        <v>0</v>
      </c>
      <c r="Z551" s="287"/>
      <c r="AA551" s="285"/>
      <c r="AB551" s="264"/>
      <c r="AC551" s="264"/>
    </row>
    <row r="552" spans="1:29">
      <c r="A552" s="426" t="s">
        <v>794</v>
      </c>
      <c r="B552" s="426" t="s">
        <v>1094</v>
      </c>
      <c r="C552" s="426" t="s">
        <v>1095</v>
      </c>
      <c r="D552" s="426" t="s">
        <v>970</v>
      </c>
      <c r="E552" s="426" t="s">
        <v>971</v>
      </c>
      <c r="F552" s="427">
        <v>3762.76</v>
      </c>
      <c r="G552" s="427"/>
      <c r="H552" s="427">
        <v>0</v>
      </c>
      <c r="I552" s="427"/>
      <c r="J552" s="427">
        <v>0</v>
      </c>
      <c r="K552" s="432"/>
      <c r="L552" s="432"/>
      <c r="M552" s="427">
        <v>0</v>
      </c>
      <c r="N552" s="434"/>
      <c r="O552" s="427"/>
      <c r="P552" s="427">
        <v>0</v>
      </c>
      <c r="Q552" s="434"/>
      <c r="R552" s="427">
        <v>0</v>
      </c>
      <c r="S552" s="432"/>
      <c r="T552" s="427">
        <v>0</v>
      </c>
      <c r="U552" s="427">
        <v>0</v>
      </c>
      <c r="V552" s="427">
        <v>0</v>
      </c>
      <c r="W552" s="427">
        <f t="shared" si="98"/>
        <v>0</v>
      </c>
      <c r="X552" s="427">
        <v>0</v>
      </c>
      <c r="Y552" s="427">
        <f t="shared" si="99"/>
        <v>0</v>
      </c>
      <c r="Z552" s="287"/>
      <c r="AA552" s="285"/>
      <c r="AB552" s="264"/>
      <c r="AC552" s="264"/>
    </row>
    <row r="553" spans="1:29">
      <c r="A553" s="426" t="s">
        <v>794</v>
      </c>
      <c r="B553" s="426" t="s">
        <v>1094</v>
      </c>
      <c r="C553" s="426" t="s">
        <v>1095</v>
      </c>
      <c r="D553" s="426" t="s">
        <v>845</v>
      </c>
      <c r="E553" s="426" t="s">
        <v>846</v>
      </c>
      <c r="F553" s="427">
        <v>18150</v>
      </c>
      <c r="G553" s="427"/>
      <c r="H553" s="427">
        <v>17677.939999999999</v>
      </c>
      <c r="I553" s="427"/>
      <c r="J553" s="427">
        <v>18733</v>
      </c>
      <c r="K553" s="432"/>
      <c r="L553" s="432"/>
      <c r="M553" s="427">
        <v>15120</v>
      </c>
      <c r="N553" s="434"/>
      <c r="O553" s="427"/>
      <c r="P553" s="427">
        <v>23000</v>
      </c>
      <c r="Q553" s="434"/>
      <c r="R553" s="427">
        <v>23000</v>
      </c>
      <c r="S553" s="432"/>
      <c r="T553" s="427">
        <v>0</v>
      </c>
      <c r="U553" s="427">
        <v>0</v>
      </c>
      <c r="V553" s="427">
        <v>0</v>
      </c>
      <c r="W553" s="427">
        <f t="shared" si="98"/>
        <v>0</v>
      </c>
      <c r="X553" s="427">
        <v>23000</v>
      </c>
      <c r="Y553" s="427">
        <f t="shared" si="99"/>
        <v>0</v>
      </c>
      <c r="Z553" s="287"/>
      <c r="AA553" s="285"/>
      <c r="AB553" s="264"/>
      <c r="AC553" s="264"/>
    </row>
    <row r="554" spans="1:29">
      <c r="A554" s="426"/>
      <c r="B554" s="426"/>
      <c r="C554" s="426"/>
      <c r="D554" s="426"/>
      <c r="E554" s="426"/>
      <c r="F554" s="427">
        <f>SUM(F545:F553)</f>
        <v>3661855.55</v>
      </c>
      <c r="G554" s="427"/>
      <c r="H554" s="427">
        <f>SUM(H545:H553)</f>
        <v>3577173.97</v>
      </c>
      <c r="I554" s="427"/>
      <c r="J554" s="427">
        <f>SUM(J545:J553)</f>
        <v>2426891.19</v>
      </c>
      <c r="K554" s="432">
        <f>SUM(K545:K553)</f>
        <v>28</v>
      </c>
      <c r="L554" s="432"/>
      <c r="M554" s="427">
        <f>SUM(M545:M553)</f>
        <v>2247232.8199999998</v>
      </c>
      <c r="N554" s="434">
        <f>SUM(N545:N553)</f>
        <v>24.6</v>
      </c>
      <c r="O554" s="427"/>
      <c r="P554" s="427">
        <f>SUM(P545:P553)</f>
        <v>3380471.92</v>
      </c>
      <c r="Q554" s="434">
        <f>SUM(Q545:Q553)</f>
        <v>35.799999999999997</v>
      </c>
      <c r="R554" s="427">
        <f>SUM(R545:R553)</f>
        <v>2240937</v>
      </c>
      <c r="S554" s="432">
        <f>SUM(S545:S553)</f>
        <v>24</v>
      </c>
      <c r="T554" s="427">
        <f t="shared" ref="T554:Y554" si="100">SUM(T545:T553)</f>
        <v>0</v>
      </c>
      <c r="U554" s="427">
        <f t="shared" si="100"/>
        <v>0</v>
      </c>
      <c r="V554" s="427">
        <f t="shared" si="100"/>
        <v>466181.99</v>
      </c>
      <c r="W554" s="427">
        <f t="shared" si="100"/>
        <v>466181.99</v>
      </c>
      <c r="X554" s="427">
        <f>SUM(X545:X553)</f>
        <v>2239025.25</v>
      </c>
      <c r="Y554" s="427">
        <f t="shared" si="100"/>
        <v>1911.75</v>
      </c>
      <c r="Z554" s="287"/>
      <c r="AA554" s="285"/>
      <c r="AB554" s="264"/>
      <c r="AC554" s="264"/>
    </row>
    <row r="555" spans="1:29">
      <c r="A555" s="426"/>
      <c r="B555" s="426"/>
      <c r="C555" s="426"/>
      <c r="D555" s="426"/>
      <c r="E555" s="426"/>
      <c r="F555" s="427"/>
      <c r="G555" s="427"/>
      <c r="H555" s="427"/>
      <c r="I555" s="427"/>
      <c r="J555" s="427"/>
      <c r="K555" s="428"/>
      <c r="L555" s="428"/>
      <c r="M555" s="427"/>
      <c r="N555" s="428"/>
      <c r="O555" s="427"/>
      <c r="P555" s="427"/>
      <c r="Q555" s="428"/>
      <c r="R555" s="427"/>
      <c r="S555" s="428"/>
      <c r="T555" s="427"/>
      <c r="U555" s="427"/>
      <c r="V555" s="427"/>
      <c r="W555" s="427"/>
      <c r="X555" s="427"/>
      <c r="Y555" s="427"/>
      <c r="Z555" s="287"/>
      <c r="AA555" s="285"/>
      <c r="AB555" s="264"/>
      <c r="AC555" s="264"/>
    </row>
    <row r="556" spans="1:29">
      <c r="A556" s="426" t="s">
        <v>794</v>
      </c>
      <c r="B556" s="426" t="s">
        <v>1096</v>
      </c>
      <c r="C556" s="426" t="s">
        <v>1097</v>
      </c>
      <c r="D556" s="426" t="s">
        <v>797</v>
      </c>
      <c r="E556" s="426" t="s">
        <v>798</v>
      </c>
      <c r="F556" s="427">
        <v>1596745.12</v>
      </c>
      <c r="G556" s="427"/>
      <c r="H556" s="427">
        <v>1724020.52</v>
      </c>
      <c r="I556" s="427"/>
      <c r="J556" s="427">
        <v>1829850.68</v>
      </c>
      <c r="K556" s="433">
        <v>24.6</v>
      </c>
      <c r="L556" s="433"/>
      <c r="M556" s="427">
        <v>1891356.16</v>
      </c>
      <c r="N556" s="432">
        <v>27</v>
      </c>
      <c r="O556" s="427"/>
      <c r="P556" s="427">
        <v>1995675</v>
      </c>
      <c r="Q556" s="434">
        <v>25.6</v>
      </c>
      <c r="R556" s="427">
        <v>1911854</v>
      </c>
      <c r="S556" s="434">
        <v>26.2</v>
      </c>
      <c r="T556" s="427">
        <v>0</v>
      </c>
      <c r="U556" s="427">
        <v>0</v>
      </c>
      <c r="V556" s="429">
        <v>377616.84</v>
      </c>
      <c r="W556" s="427">
        <f t="shared" si="98"/>
        <v>377616.84</v>
      </c>
      <c r="X556" s="427">
        <v>1911854</v>
      </c>
      <c r="Y556" s="427">
        <f t="shared" ref="Y556:Y562" si="101">R556-X556</f>
        <v>0</v>
      </c>
      <c r="Z556" s="287"/>
      <c r="AA556" s="285"/>
      <c r="AB556" s="264"/>
      <c r="AC556" s="264"/>
    </row>
    <row r="557" spans="1:29">
      <c r="A557" s="426" t="s">
        <v>794</v>
      </c>
      <c r="B557" s="426" t="s">
        <v>1096</v>
      </c>
      <c r="C557" s="426" t="s">
        <v>1097</v>
      </c>
      <c r="D557" s="426" t="s">
        <v>819</v>
      </c>
      <c r="E557" s="426" t="s">
        <v>820</v>
      </c>
      <c r="F557" s="427">
        <v>2325</v>
      </c>
      <c r="G557" s="427"/>
      <c r="H557" s="427">
        <v>3755</v>
      </c>
      <c r="I557" s="427"/>
      <c r="J557" s="427">
        <v>3400</v>
      </c>
      <c r="K557" s="428"/>
      <c r="L557" s="428"/>
      <c r="M557" s="427">
        <v>3925</v>
      </c>
      <c r="N557" s="432"/>
      <c r="O557" s="427"/>
      <c r="P557" s="427">
        <v>3800</v>
      </c>
      <c r="Q557" s="434"/>
      <c r="R557" s="427">
        <v>3475</v>
      </c>
      <c r="S557" s="434"/>
      <c r="T557" s="427">
        <v>0</v>
      </c>
      <c r="U557" s="427">
        <v>0</v>
      </c>
      <c r="V557" s="429">
        <v>0</v>
      </c>
      <c r="W557" s="427">
        <f t="shared" si="98"/>
        <v>0</v>
      </c>
      <c r="X557" s="427">
        <v>3475</v>
      </c>
      <c r="Y557" s="427">
        <f t="shared" si="101"/>
        <v>0</v>
      </c>
      <c r="Z557" s="287"/>
      <c r="AA557" s="285"/>
      <c r="AB557" s="264"/>
      <c r="AC557" s="264"/>
    </row>
    <row r="558" spans="1:29">
      <c r="A558" s="426" t="s">
        <v>794</v>
      </c>
      <c r="B558" s="426" t="s">
        <v>1096</v>
      </c>
      <c r="C558" s="426" t="s">
        <v>1097</v>
      </c>
      <c r="D558" s="426" t="s">
        <v>803</v>
      </c>
      <c r="E558" s="426" t="s">
        <v>804</v>
      </c>
      <c r="F558" s="427">
        <v>22116.21</v>
      </c>
      <c r="G558" s="427"/>
      <c r="H558" s="427">
        <v>22109.09</v>
      </c>
      <c r="I558" s="427"/>
      <c r="J558" s="427">
        <v>23504.92</v>
      </c>
      <c r="K558" s="428"/>
      <c r="L558" s="428"/>
      <c r="M558" s="427">
        <v>24105.52</v>
      </c>
      <c r="N558" s="432"/>
      <c r="O558" s="427"/>
      <c r="P558" s="427">
        <v>28992.39</v>
      </c>
      <c r="Q558" s="434"/>
      <c r="R558" s="427">
        <v>24038</v>
      </c>
      <c r="S558" s="434"/>
      <c r="T558" s="427">
        <v>0</v>
      </c>
      <c r="U558" s="427">
        <v>0</v>
      </c>
      <c r="V558" s="429">
        <v>4720.97</v>
      </c>
      <c r="W558" s="427">
        <f t="shared" si="98"/>
        <v>4720.97</v>
      </c>
      <c r="X558" s="427">
        <v>24038</v>
      </c>
      <c r="Y558" s="427">
        <f t="shared" si="101"/>
        <v>0</v>
      </c>
      <c r="Z558" s="287"/>
      <c r="AA558" s="285"/>
      <c r="AB558" s="264"/>
      <c r="AC558" s="264"/>
    </row>
    <row r="559" spans="1:29">
      <c r="A559" s="426" t="s">
        <v>794</v>
      </c>
      <c r="B559" s="426" t="s">
        <v>1096</v>
      </c>
      <c r="C559" s="426" t="s">
        <v>1097</v>
      </c>
      <c r="D559" s="426" t="s">
        <v>805</v>
      </c>
      <c r="E559" s="426" t="s">
        <v>806</v>
      </c>
      <c r="F559" s="427">
        <v>0</v>
      </c>
      <c r="G559" s="427"/>
      <c r="H559" s="427">
        <v>236.94</v>
      </c>
      <c r="I559" s="427"/>
      <c r="J559" s="427">
        <v>0</v>
      </c>
      <c r="K559" s="428"/>
      <c r="L559" s="428"/>
      <c r="M559" s="427">
        <v>673.2</v>
      </c>
      <c r="N559" s="432"/>
      <c r="O559" s="427"/>
      <c r="P559" s="427">
        <v>0</v>
      </c>
      <c r="Q559" s="434"/>
      <c r="R559" s="427">
        <v>2316</v>
      </c>
      <c r="S559" s="434"/>
      <c r="T559" s="427">
        <v>0</v>
      </c>
      <c r="U559" s="427">
        <v>0</v>
      </c>
      <c r="V559" s="429">
        <v>0</v>
      </c>
      <c r="W559" s="427">
        <f t="shared" si="98"/>
        <v>0</v>
      </c>
      <c r="X559" s="427">
        <v>2316</v>
      </c>
      <c r="Y559" s="427">
        <f t="shared" si="101"/>
        <v>0</v>
      </c>
      <c r="Z559" s="287"/>
      <c r="AA559" s="285"/>
      <c r="AB559" s="264"/>
      <c r="AC559" s="264"/>
    </row>
    <row r="560" spans="1:29">
      <c r="A560" s="426" t="s">
        <v>794</v>
      </c>
      <c r="B560" s="426" t="s">
        <v>1096</v>
      </c>
      <c r="C560" s="426" t="s">
        <v>1097</v>
      </c>
      <c r="D560" s="426" t="s">
        <v>807</v>
      </c>
      <c r="E560" s="426" t="s">
        <v>808</v>
      </c>
      <c r="F560" s="427">
        <v>252015.79</v>
      </c>
      <c r="G560" s="427"/>
      <c r="H560" s="427">
        <v>282388.03000000003</v>
      </c>
      <c r="I560" s="427"/>
      <c r="J560" s="427">
        <v>298796.83</v>
      </c>
      <c r="K560" s="428"/>
      <c r="L560" s="428"/>
      <c r="M560" s="427">
        <v>369118.93</v>
      </c>
      <c r="N560" s="432"/>
      <c r="O560" s="427"/>
      <c r="P560" s="427">
        <v>431434</v>
      </c>
      <c r="Q560" s="434"/>
      <c r="R560" s="429">
        <v>20526</v>
      </c>
      <c r="S560" s="434"/>
      <c r="T560" s="427">
        <v>0</v>
      </c>
      <c r="U560" s="427">
        <v>0</v>
      </c>
      <c r="V560" s="429">
        <v>6991.8</v>
      </c>
      <c r="W560" s="427">
        <f t="shared" si="98"/>
        <v>6991.8</v>
      </c>
      <c r="X560" s="429">
        <v>20526</v>
      </c>
      <c r="Y560" s="427">
        <f t="shared" si="101"/>
        <v>0</v>
      </c>
      <c r="Z560" s="287"/>
      <c r="AA560" s="285"/>
      <c r="AB560" s="264"/>
      <c r="AC560" s="264"/>
    </row>
    <row r="561" spans="1:29">
      <c r="A561" s="426" t="s">
        <v>794</v>
      </c>
      <c r="B561" s="426" t="s">
        <v>1096</v>
      </c>
      <c r="C561" s="426" t="s">
        <v>1097</v>
      </c>
      <c r="D561" s="431" t="s">
        <v>809</v>
      </c>
      <c r="E561" s="426" t="s">
        <v>810</v>
      </c>
      <c r="F561" s="427"/>
      <c r="G561" s="427"/>
      <c r="H561" s="427"/>
      <c r="I561" s="427"/>
      <c r="J561" s="427"/>
      <c r="K561" s="428"/>
      <c r="L561" s="428"/>
      <c r="M561" s="427">
        <v>0</v>
      </c>
      <c r="N561" s="428"/>
      <c r="O561" s="427"/>
      <c r="P561" s="427"/>
      <c r="Q561" s="428"/>
      <c r="R561" s="429">
        <v>327154</v>
      </c>
      <c r="S561" s="434"/>
      <c r="T561" s="427">
        <v>0</v>
      </c>
      <c r="U561" s="427">
        <v>0</v>
      </c>
      <c r="V561" s="429">
        <v>75288.899999999994</v>
      </c>
      <c r="W561" s="427">
        <f t="shared" si="98"/>
        <v>75288.899999999994</v>
      </c>
      <c r="X561" s="429">
        <v>327154</v>
      </c>
      <c r="Y561" s="427">
        <f t="shared" si="101"/>
        <v>0</v>
      </c>
      <c r="Z561" s="287"/>
      <c r="AA561" s="285"/>
      <c r="AB561" s="264"/>
      <c r="AC561" s="264"/>
    </row>
    <row r="562" spans="1:29">
      <c r="A562" s="426" t="s">
        <v>794</v>
      </c>
      <c r="B562" s="426" t="s">
        <v>1096</v>
      </c>
      <c r="C562" s="426" t="s">
        <v>1097</v>
      </c>
      <c r="D562" s="426" t="s">
        <v>841</v>
      </c>
      <c r="E562" s="426" t="s">
        <v>842</v>
      </c>
      <c r="F562" s="427">
        <v>921.89</v>
      </c>
      <c r="G562" s="427"/>
      <c r="H562" s="427">
        <v>0</v>
      </c>
      <c r="I562" s="427"/>
      <c r="J562" s="427">
        <v>0</v>
      </c>
      <c r="K562" s="428"/>
      <c r="L562" s="428"/>
      <c r="M562" s="427">
        <v>6728.22</v>
      </c>
      <c r="N562" s="432"/>
      <c r="O562" s="427"/>
      <c r="P562" s="427">
        <v>1000</v>
      </c>
      <c r="Q562" s="434"/>
      <c r="R562" s="427">
        <v>6800</v>
      </c>
      <c r="S562" s="434"/>
      <c r="T562" s="427">
        <v>0</v>
      </c>
      <c r="U562" s="427">
        <v>0</v>
      </c>
      <c r="V562" s="427">
        <v>0</v>
      </c>
      <c r="W562" s="427">
        <f t="shared" si="98"/>
        <v>0</v>
      </c>
      <c r="X562" s="427">
        <v>6800</v>
      </c>
      <c r="Y562" s="427">
        <f t="shared" si="101"/>
        <v>0</v>
      </c>
      <c r="Z562" s="287"/>
      <c r="AA562" s="285"/>
      <c r="AB562" s="264"/>
      <c r="AC562" s="264"/>
    </row>
    <row r="563" spans="1:29">
      <c r="A563" s="426"/>
      <c r="B563" s="426"/>
      <c r="C563" s="426"/>
      <c r="D563" s="426"/>
      <c r="E563" s="426"/>
      <c r="F563" s="427">
        <f>SUM(F556:F562)</f>
        <v>1874124.01</v>
      </c>
      <c r="G563" s="427"/>
      <c r="H563" s="427">
        <f>SUM(H556:H562)</f>
        <v>2032509.58</v>
      </c>
      <c r="I563" s="427"/>
      <c r="J563" s="427">
        <f>SUM(J556:J562)</f>
        <v>2155552.4299999997</v>
      </c>
      <c r="K563" s="433">
        <f>SUM(K556:K562)</f>
        <v>24.6</v>
      </c>
      <c r="L563" s="433"/>
      <c r="M563" s="427">
        <f>SUM(M556:M562)</f>
        <v>2295907.0300000003</v>
      </c>
      <c r="N563" s="432">
        <f>SUM(N556:N562)</f>
        <v>27</v>
      </c>
      <c r="O563" s="427"/>
      <c r="P563" s="427">
        <f>SUM(P556:P562)</f>
        <v>2460901.3899999997</v>
      </c>
      <c r="Q563" s="434">
        <f>SUM(Q556:Q562)</f>
        <v>25.6</v>
      </c>
      <c r="R563" s="427">
        <f>SUM(R556:R562)</f>
        <v>2296163</v>
      </c>
      <c r="S563" s="434">
        <f>SUM(S556:S562)</f>
        <v>26.2</v>
      </c>
      <c r="T563" s="427">
        <f t="shared" ref="T563:Y563" si="102">SUM(T556:T562)</f>
        <v>0</v>
      </c>
      <c r="U563" s="427">
        <f t="shared" si="102"/>
        <v>0</v>
      </c>
      <c r="V563" s="427">
        <f t="shared" si="102"/>
        <v>464618.51</v>
      </c>
      <c r="W563" s="427">
        <f t="shared" si="102"/>
        <v>464618.51</v>
      </c>
      <c r="X563" s="427">
        <f>SUM(X556:X562)</f>
        <v>2296163</v>
      </c>
      <c r="Y563" s="427">
        <f t="shared" si="102"/>
        <v>0</v>
      </c>
      <c r="Z563" s="287"/>
      <c r="AA563" s="285"/>
      <c r="AB563" s="264"/>
      <c r="AC563" s="264"/>
    </row>
    <row r="564" spans="1:29">
      <c r="A564" s="426"/>
      <c r="B564" s="426"/>
      <c r="C564" s="426"/>
      <c r="D564" s="426"/>
      <c r="E564" s="426"/>
      <c r="F564" s="427"/>
      <c r="G564" s="427"/>
      <c r="H564" s="427"/>
      <c r="I564" s="427"/>
      <c r="J564" s="427"/>
      <c r="K564" s="428"/>
      <c r="L564" s="428"/>
      <c r="M564" s="427"/>
      <c r="N564" s="428"/>
      <c r="O564" s="427"/>
      <c r="P564" s="427"/>
      <c r="Q564" s="428"/>
      <c r="R564" s="427"/>
      <c r="S564" s="428"/>
      <c r="T564" s="427"/>
      <c r="U564" s="427"/>
      <c r="V564" s="427"/>
      <c r="W564" s="427"/>
      <c r="X564" s="427"/>
      <c r="Y564" s="427"/>
      <c r="Z564" s="287"/>
      <c r="AA564" s="285"/>
      <c r="AB564" s="264"/>
      <c r="AC564" s="264"/>
    </row>
    <row r="565" spans="1:29">
      <c r="A565" s="426" t="s">
        <v>794</v>
      </c>
      <c r="B565" s="426" t="s">
        <v>1098</v>
      </c>
      <c r="C565" s="426" t="s">
        <v>1099</v>
      </c>
      <c r="D565" s="426" t="s">
        <v>797</v>
      </c>
      <c r="E565" s="426" t="s">
        <v>798</v>
      </c>
      <c r="F565" s="427">
        <v>135071.71</v>
      </c>
      <c r="G565" s="427"/>
      <c r="H565" s="427">
        <v>141500.17000000001</v>
      </c>
      <c r="I565" s="427"/>
      <c r="J565" s="427">
        <v>163284.69</v>
      </c>
      <c r="K565" s="428">
        <v>4</v>
      </c>
      <c r="L565" s="428"/>
      <c r="M565" s="427">
        <v>127565.78</v>
      </c>
      <c r="N565" s="428">
        <v>4</v>
      </c>
      <c r="O565" s="427"/>
      <c r="P565" s="427">
        <v>146918</v>
      </c>
      <c r="Q565" s="428">
        <v>7</v>
      </c>
      <c r="R565" s="427">
        <v>147756</v>
      </c>
      <c r="S565" s="428">
        <v>4</v>
      </c>
      <c r="T565" s="427">
        <v>0</v>
      </c>
      <c r="U565" s="427">
        <v>0</v>
      </c>
      <c r="V565" s="429">
        <v>45900.61</v>
      </c>
      <c r="W565" s="427">
        <f t="shared" si="98"/>
        <v>45900.61</v>
      </c>
      <c r="X565" s="427">
        <v>147756</v>
      </c>
      <c r="Y565" s="427">
        <f>R565-X565</f>
        <v>0</v>
      </c>
      <c r="Z565" s="287"/>
      <c r="AA565" s="285"/>
      <c r="AB565" s="264"/>
      <c r="AC565" s="264"/>
    </row>
    <row r="566" spans="1:29">
      <c r="A566" s="426" t="s">
        <v>794</v>
      </c>
      <c r="B566" s="426" t="s">
        <v>1098</v>
      </c>
      <c r="C566" s="426" t="s">
        <v>1099</v>
      </c>
      <c r="D566" s="426" t="s">
        <v>819</v>
      </c>
      <c r="E566" s="426" t="s">
        <v>820</v>
      </c>
      <c r="F566" s="427">
        <v>0</v>
      </c>
      <c r="G566" s="427"/>
      <c r="H566" s="427">
        <v>675</v>
      </c>
      <c r="I566" s="427"/>
      <c r="J566" s="427">
        <v>825</v>
      </c>
      <c r="K566" s="428"/>
      <c r="L566" s="428"/>
      <c r="M566" s="427">
        <v>500</v>
      </c>
      <c r="N566" s="428"/>
      <c r="O566" s="427"/>
      <c r="P566" s="427">
        <v>750</v>
      </c>
      <c r="Q566" s="428"/>
      <c r="R566" s="427">
        <v>750</v>
      </c>
      <c r="S566" s="428"/>
      <c r="T566" s="427">
        <v>0</v>
      </c>
      <c r="U566" s="427">
        <v>0</v>
      </c>
      <c r="V566" s="429">
        <v>0</v>
      </c>
      <c r="W566" s="427">
        <f t="shared" si="98"/>
        <v>0</v>
      </c>
      <c r="X566" s="427">
        <v>750</v>
      </c>
      <c r="Y566" s="427">
        <f>R566-X566</f>
        <v>0</v>
      </c>
      <c r="Z566" s="287"/>
      <c r="AA566" s="285"/>
      <c r="AB566" s="264"/>
      <c r="AC566" s="264"/>
    </row>
    <row r="567" spans="1:29">
      <c r="A567" s="426" t="s">
        <v>794</v>
      </c>
      <c r="B567" s="426" t="s">
        <v>1098</v>
      </c>
      <c r="C567" s="426" t="s">
        <v>1099</v>
      </c>
      <c r="D567" s="426" t="s">
        <v>803</v>
      </c>
      <c r="E567" s="426" t="s">
        <v>804</v>
      </c>
      <c r="F567" s="427">
        <v>1400.06</v>
      </c>
      <c r="G567" s="427"/>
      <c r="H567" s="427">
        <v>1447.49</v>
      </c>
      <c r="I567" s="427"/>
      <c r="J567" s="427">
        <v>1448.22</v>
      </c>
      <c r="K567" s="428"/>
      <c r="L567" s="428"/>
      <c r="M567" s="427">
        <v>1544.86</v>
      </c>
      <c r="N567" s="428"/>
      <c r="O567" s="427"/>
      <c r="P567" s="427">
        <v>2130.31</v>
      </c>
      <c r="Q567" s="428"/>
      <c r="R567" s="427">
        <v>1557</v>
      </c>
      <c r="S567" s="428"/>
      <c r="T567" s="427">
        <v>0</v>
      </c>
      <c r="U567" s="427">
        <v>0</v>
      </c>
      <c r="V567" s="429">
        <v>460.62</v>
      </c>
      <c r="W567" s="427">
        <f t="shared" si="98"/>
        <v>460.62</v>
      </c>
      <c r="X567" s="427">
        <v>1557</v>
      </c>
      <c r="Y567" s="427">
        <f>R567-X567</f>
        <v>0</v>
      </c>
      <c r="Z567" s="287"/>
      <c r="AA567" s="285"/>
      <c r="AB567" s="264"/>
      <c r="AC567" s="264"/>
    </row>
    <row r="568" spans="1:29">
      <c r="A568" s="426" t="s">
        <v>794</v>
      </c>
      <c r="B568" s="426" t="s">
        <v>1098</v>
      </c>
      <c r="C568" s="426" t="s">
        <v>1099</v>
      </c>
      <c r="D568" s="426" t="s">
        <v>831</v>
      </c>
      <c r="E568" s="426" t="s">
        <v>832</v>
      </c>
      <c r="F568" s="427">
        <v>13051.26</v>
      </c>
      <c r="G568" s="427"/>
      <c r="H568" s="427">
        <v>16142.61</v>
      </c>
      <c r="I568" s="427"/>
      <c r="J568" s="427">
        <v>17610.599999999999</v>
      </c>
      <c r="K568" s="428"/>
      <c r="L568" s="428"/>
      <c r="M568" s="427">
        <v>16583.64</v>
      </c>
      <c r="N568" s="428"/>
      <c r="O568" s="427"/>
      <c r="P568" s="427">
        <v>19099.34</v>
      </c>
      <c r="Q568" s="428"/>
      <c r="R568" s="427">
        <v>14865</v>
      </c>
      <c r="S568" s="428"/>
      <c r="T568" s="427">
        <v>0</v>
      </c>
      <c r="U568" s="427">
        <v>0</v>
      </c>
      <c r="V568" s="429">
        <v>5967.08</v>
      </c>
      <c r="W568" s="427">
        <f t="shared" si="98"/>
        <v>5967.08</v>
      </c>
      <c r="X568" s="427">
        <v>14865</v>
      </c>
      <c r="Y568" s="427">
        <f>R568-X568</f>
        <v>0</v>
      </c>
      <c r="Z568" s="287"/>
      <c r="AA568" s="285"/>
      <c r="AB568" s="264"/>
      <c r="AC568" s="264"/>
    </row>
    <row r="569" spans="1:29">
      <c r="A569" s="426" t="s">
        <v>794</v>
      </c>
      <c r="B569" s="426" t="s">
        <v>1098</v>
      </c>
      <c r="C569" s="426" t="s">
        <v>1099</v>
      </c>
      <c r="D569" s="426" t="s">
        <v>807</v>
      </c>
      <c r="E569" s="426" t="s">
        <v>808</v>
      </c>
      <c r="F569" s="427">
        <v>49767.54</v>
      </c>
      <c r="G569" s="427"/>
      <c r="H569" s="427">
        <v>58956</v>
      </c>
      <c r="I569" s="427"/>
      <c r="J569" s="427">
        <v>59506.14</v>
      </c>
      <c r="K569" s="428"/>
      <c r="L569" s="428"/>
      <c r="M569" s="427">
        <v>70427.460000000006</v>
      </c>
      <c r="N569" s="428"/>
      <c r="O569" s="427"/>
      <c r="P569" s="427">
        <v>77812</v>
      </c>
      <c r="Q569" s="428"/>
      <c r="R569" s="429">
        <v>93085</v>
      </c>
      <c r="S569" s="428"/>
      <c r="T569" s="427">
        <v>0</v>
      </c>
      <c r="U569" s="427">
        <v>0</v>
      </c>
      <c r="V569" s="429">
        <v>29002.58</v>
      </c>
      <c r="W569" s="427">
        <f t="shared" si="98"/>
        <v>29002.58</v>
      </c>
      <c r="X569" s="427">
        <v>93084.52</v>
      </c>
      <c r="Y569" s="427">
        <f>R569-X569</f>
        <v>0.47999999999592546</v>
      </c>
      <c r="Z569" s="287"/>
      <c r="AA569" s="285"/>
      <c r="AB569" s="264"/>
      <c r="AC569" s="264"/>
    </row>
    <row r="570" spans="1:29">
      <c r="A570" s="426"/>
      <c r="B570" s="426"/>
      <c r="C570" s="426"/>
      <c r="D570" s="426"/>
      <c r="E570" s="426"/>
      <c r="F570" s="427">
        <f>SUM(F565:F569)</f>
        <v>199290.57</v>
      </c>
      <c r="G570" s="427"/>
      <c r="H570" s="427">
        <f>SUM(H565:H569)</f>
        <v>218721.27000000002</v>
      </c>
      <c r="I570" s="427"/>
      <c r="J570" s="427">
        <f>SUM(J565:J569)</f>
        <v>242674.65000000002</v>
      </c>
      <c r="K570" s="428">
        <f>SUM(K565:K569)</f>
        <v>4</v>
      </c>
      <c r="L570" s="428"/>
      <c r="M570" s="427">
        <f>SUM(M565:M569)</f>
        <v>216621.74</v>
      </c>
      <c r="N570" s="428">
        <f>SUM(N565:N569)</f>
        <v>4</v>
      </c>
      <c r="O570" s="427"/>
      <c r="P570" s="427">
        <f>SUM(P565:P569)</f>
        <v>246709.65</v>
      </c>
      <c r="Q570" s="428">
        <f>SUM(Q565:Q569)</f>
        <v>7</v>
      </c>
      <c r="R570" s="427">
        <f>SUM(R565:R569)</f>
        <v>258013</v>
      </c>
      <c r="S570" s="428">
        <f>SUM(S565:S569)</f>
        <v>4</v>
      </c>
      <c r="T570" s="427">
        <f t="shared" ref="T570:Y570" si="103">SUM(T565:T569)</f>
        <v>0</v>
      </c>
      <c r="U570" s="427">
        <f t="shared" si="103"/>
        <v>0</v>
      </c>
      <c r="V570" s="429">
        <f>SUM(V565:V569)</f>
        <v>81330.890000000014</v>
      </c>
      <c r="W570" s="427">
        <f t="shared" si="103"/>
        <v>81330.890000000014</v>
      </c>
      <c r="X570" s="427">
        <f>SUM(X565:X569)</f>
        <v>258012.52000000002</v>
      </c>
      <c r="Y570" s="427">
        <f t="shared" si="103"/>
        <v>0.47999999999592546</v>
      </c>
      <c r="Z570" s="287"/>
      <c r="AA570" s="285"/>
      <c r="AB570" s="264"/>
      <c r="AC570" s="264"/>
    </row>
    <row r="571" spans="1:29">
      <c r="A571" s="426"/>
      <c r="B571" s="426"/>
      <c r="C571" s="426"/>
      <c r="D571" s="426"/>
      <c r="E571" s="426"/>
      <c r="F571" s="427"/>
      <c r="G571" s="427"/>
      <c r="H571" s="427"/>
      <c r="I571" s="427"/>
      <c r="J571" s="427"/>
      <c r="K571" s="428"/>
      <c r="L571" s="428"/>
      <c r="M571" s="427"/>
      <c r="N571" s="428"/>
      <c r="O571" s="427"/>
      <c r="P571" s="427"/>
      <c r="Q571" s="428"/>
      <c r="R571" s="427"/>
      <c r="S571" s="428"/>
      <c r="T571" s="427"/>
      <c r="U571" s="427"/>
      <c r="V571" s="427"/>
      <c r="W571" s="427"/>
      <c r="X571" s="427"/>
      <c r="Y571" s="427"/>
      <c r="Z571" s="287"/>
      <c r="AA571" s="285"/>
      <c r="AB571" s="264"/>
      <c r="AC571" s="264"/>
    </row>
    <row r="572" spans="1:29">
      <c r="A572" s="426" t="s">
        <v>794</v>
      </c>
      <c r="B572" s="426" t="s">
        <v>1100</v>
      </c>
      <c r="C572" s="426" t="s">
        <v>1101</v>
      </c>
      <c r="D572" s="426" t="s">
        <v>797</v>
      </c>
      <c r="E572" s="426" t="s">
        <v>798</v>
      </c>
      <c r="F572" s="427">
        <v>1753009.98</v>
      </c>
      <c r="G572" s="427"/>
      <c r="H572" s="427">
        <v>1944630.78</v>
      </c>
      <c r="I572" s="427"/>
      <c r="J572" s="427">
        <v>1544002.62</v>
      </c>
      <c r="K572" s="428">
        <v>26</v>
      </c>
      <c r="L572" s="428"/>
      <c r="M572" s="427">
        <v>892201.77</v>
      </c>
      <c r="N572" s="428">
        <v>16</v>
      </c>
      <c r="O572" s="427"/>
      <c r="P572" s="427">
        <v>1565975</v>
      </c>
      <c r="Q572" s="428">
        <v>27</v>
      </c>
      <c r="R572" s="427">
        <v>1078828</v>
      </c>
      <c r="S572" s="428">
        <v>16</v>
      </c>
      <c r="T572" s="427">
        <v>0</v>
      </c>
      <c r="U572" s="427">
        <v>0</v>
      </c>
      <c r="V572" s="429">
        <v>216346.95</v>
      </c>
      <c r="W572" s="427">
        <f t="shared" si="98"/>
        <v>216346.95</v>
      </c>
      <c r="X572" s="427">
        <v>1078828</v>
      </c>
      <c r="Y572" s="427">
        <f t="shared" ref="Y572:Y580" si="104">R572-X572</f>
        <v>0</v>
      </c>
      <c r="Z572" s="287"/>
      <c r="AA572" s="285"/>
      <c r="AB572" s="264"/>
      <c r="AC572" s="264"/>
    </row>
    <row r="573" spans="1:29">
      <c r="A573" s="426" t="s">
        <v>794</v>
      </c>
      <c r="B573" s="426" t="s">
        <v>1100</v>
      </c>
      <c r="C573" s="426" t="s">
        <v>1101</v>
      </c>
      <c r="D573" s="426" t="s">
        <v>803</v>
      </c>
      <c r="E573" s="426" t="s">
        <v>804</v>
      </c>
      <c r="F573" s="427">
        <v>21870.19</v>
      </c>
      <c r="G573" s="427"/>
      <c r="H573" s="427">
        <v>24731.56</v>
      </c>
      <c r="I573" s="427"/>
      <c r="J573" s="427">
        <v>19817.36</v>
      </c>
      <c r="K573" s="428"/>
      <c r="L573" s="428"/>
      <c r="M573" s="427">
        <v>11251.61</v>
      </c>
      <c r="N573" s="428"/>
      <c r="O573" s="427"/>
      <c r="P573" s="427">
        <v>22706.639999999999</v>
      </c>
      <c r="Q573" s="428"/>
      <c r="R573" s="427">
        <v>13632</v>
      </c>
      <c r="S573" s="428"/>
      <c r="T573" s="427">
        <v>0</v>
      </c>
      <c r="U573" s="427">
        <v>0</v>
      </c>
      <c r="V573" s="429">
        <v>2738.7</v>
      </c>
      <c r="W573" s="427">
        <f t="shared" si="98"/>
        <v>2738.7</v>
      </c>
      <c r="X573" s="427">
        <v>13632</v>
      </c>
      <c r="Y573" s="427">
        <f t="shared" si="104"/>
        <v>0</v>
      </c>
      <c r="Z573" s="287"/>
      <c r="AA573" s="285"/>
      <c r="AB573" s="264"/>
      <c r="AC573" s="264"/>
    </row>
    <row r="574" spans="1:29">
      <c r="A574" s="426" t="s">
        <v>794</v>
      </c>
      <c r="B574" s="426" t="s">
        <v>1100</v>
      </c>
      <c r="C574" s="426" t="s">
        <v>1101</v>
      </c>
      <c r="D574" s="426" t="s">
        <v>805</v>
      </c>
      <c r="E574" s="426" t="s">
        <v>806</v>
      </c>
      <c r="F574" s="427">
        <v>7879.73</v>
      </c>
      <c r="G574" s="427"/>
      <c r="H574" s="427">
        <v>3479.46</v>
      </c>
      <c r="I574" s="427"/>
      <c r="J574" s="427">
        <v>1293.48</v>
      </c>
      <c r="K574" s="428"/>
      <c r="L574" s="428"/>
      <c r="M574" s="427">
        <v>2062.12</v>
      </c>
      <c r="N574" s="428"/>
      <c r="O574" s="427"/>
      <c r="P574" s="427">
        <v>0</v>
      </c>
      <c r="Q574" s="428"/>
      <c r="R574" s="427">
        <v>0</v>
      </c>
      <c r="S574" s="428"/>
      <c r="T574" s="427">
        <v>0</v>
      </c>
      <c r="U574" s="427">
        <v>0</v>
      </c>
      <c r="V574" s="429">
        <v>0</v>
      </c>
      <c r="W574" s="427">
        <f t="shared" si="98"/>
        <v>0</v>
      </c>
      <c r="X574" s="427">
        <v>0</v>
      </c>
      <c r="Y574" s="427">
        <f t="shared" si="104"/>
        <v>0</v>
      </c>
      <c r="Z574" s="287"/>
      <c r="AA574" s="285"/>
      <c r="AB574" s="264"/>
      <c r="AC574" s="264"/>
    </row>
    <row r="575" spans="1:29">
      <c r="A575" s="426" t="s">
        <v>794</v>
      </c>
      <c r="B575" s="426" t="s">
        <v>1100</v>
      </c>
      <c r="C575" s="426" t="s">
        <v>1101</v>
      </c>
      <c r="D575" s="426" t="s">
        <v>807</v>
      </c>
      <c r="E575" s="426" t="s">
        <v>808</v>
      </c>
      <c r="F575" s="427">
        <v>235907.23</v>
      </c>
      <c r="G575" s="427"/>
      <c r="H575" s="427">
        <v>289848.40999999997</v>
      </c>
      <c r="I575" s="427"/>
      <c r="J575" s="427">
        <v>319141.96999999997</v>
      </c>
      <c r="K575" s="428"/>
      <c r="L575" s="428"/>
      <c r="M575" s="427">
        <v>216437.31</v>
      </c>
      <c r="N575" s="428"/>
      <c r="O575" s="427"/>
      <c r="P575" s="427">
        <v>425389</v>
      </c>
      <c r="Q575" s="428"/>
      <c r="R575" s="429">
        <v>58907</v>
      </c>
      <c r="S575" s="428"/>
      <c r="T575" s="427">
        <v>0</v>
      </c>
      <c r="U575" s="427">
        <v>0</v>
      </c>
      <c r="V575" s="429">
        <v>19504.7</v>
      </c>
      <c r="W575" s="427">
        <f t="shared" si="98"/>
        <v>19504.7</v>
      </c>
      <c r="X575" s="429">
        <v>58907</v>
      </c>
      <c r="Y575" s="427">
        <f t="shared" si="104"/>
        <v>0</v>
      </c>
      <c r="Z575" s="287"/>
      <c r="AA575" s="285"/>
      <c r="AB575" s="264"/>
      <c r="AC575" s="264"/>
    </row>
    <row r="576" spans="1:29">
      <c r="A576" s="426" t="s">
        <v>794</v>
      </c>
      <c r="B576" s="426" t="s">
        <v>1100</v>
      </c>
      <c r="C576" s="426" t="s">
        <v>1101</v>
      </c>
      <c r="D576" s="431" t="s">
        <v>809</v>
      </c>
      <c r="E576" s="426" t="s">
        <v>810</v>
      </c>
      <c r="F576" s="427"/>
      <c r="G576" s="427"/>
      <c r="H576" s="427"/>
      <c r="I576" s="427"/>
      <c r="J576" s="427"/>
      <c r="K576" s="428"/>
      <c r="L576" s="428"/>
      <c r="M576" s="427">
        <v>0</v>
      </c>
      <c r="N576" s="428"/>
      <c r="O576" s="427"/>
      <c r="P576" s="427"/>
      <c r="Q576" s="428"/>
      <c r="R576" s="429">
        <v>180834</v>
      </c>
      <c r="S576" s="428"/>
      <c r="T576" s="427">
        <v>0</v>
      </c>
      <c r="U576" s="427">
        <v>0</v>
      </c>
      <c r="V576" s="429">
        <v>41689.94</v>
      </c>
      <c r="W576" s="427">
        <f t="shared" si="98"/>
        <v>41689.94</v>
      </c>
      <c r="X576" s="429">
        <v>180834</v>
      </c>
      <c r="Y576" s="427">
        <f t="shared" si="104"/>
        <v>0</v>
      </c>
      <c r="Z576" s="287"/>
      <c r="AA576" s="285"/>
      <c r="AB576" s="264"/>
      <c r="AC576" s="264"/>
    </row>
    <row r="577" spans="1:29">
      <c r="A577" s="426" t="s">
        <v>794</v>
      </c>
      <c r="B577" s="426" t="s">
        <v>1100</v>
      </c>
      <c r="C577" s="426" t="s">
        <v>1101</v>
      </c>
      <c r="D577" s="426" t="s">
        <v>843</v>
      </c>
      <c r="E577" s="426" t="s">
        <v>844</v>
      </c>
      <c r="F577" s="427">
        <v>1056.3800000000001</v>
      </c>
      <c r="G577" s="427"/>
      <c r="H577" s="427">
        <v>472.18</v>
      </c>
      <c r="I577" s="427"/>
      <c r="J577" s="427">
        <v>0</v>
      </c>
      <c r="K577" s="428"/>
      <c r="L577" s="428"/>
      <c r="M577" s="427">
        <v>0</v>
      </c>
      <c r="N577" s="428"/>
      <c r="O577" s="427"/>
      <c r="P577" s="427">
        <v>0</v>
      </c>
      <c r="Q577" s="428"/>
      <c r="R577" s="427">
        <v>0</v>
      </c>
      <c r="S577" s="428"/>
      <c r="T577" s="427">
        <v>0</v>
      </c>
      <c r="U577" s="427">
        <v>0</v>
      </c>
      <c r="V577" s="427">
        <v>0</v>
      </c>
      <c r="W577" s="427">
        <f t="shared" si="98"/>
        <v>0</v>
      </c>
      <c r="X577" s="427">
        <v>0</v>
      </c>
      <c r="Y577" s="427">
        <f t="shared" si="104"/>
        <v>0</v>
      </c>
      <c r="Z577" s="287"/>
      <c r="AA577" s="285"/>
      <c r="AB577" s="264"/>
      <c r="AC577" s="264"/>
    </row>
    <row r="578" spans="1:29">
      <c r="A578" s="426" t="s">
        <v>794</v>
      </c>
      <c r="B578" s="426" t="s">
        <v>1100</v>
      </c>
      <c r="C578" s="426" t="s">
        <v>1101</v>
      </c>
      <c r="D578" s="426" t="s">
        <v>1102</v>
      </c>
      <c r="E578" s="426" t="s">
        <v>1103</v>
      </c>
      <c r="F578" s="426">
        <v>18835</v>
      </c>
      <c r="G578" s="426"/>
      <c r="H578" s="426">
        <v>2100</v>
      </c>
      <c r="I578" s="426"/>
      <c r="J578" s="426">
        <v>0</v>
      </c>
      <c r="K578" s="426"/>
      <c r="L578" s="426"/>
      <c r="M578" s="427">
        <v>0</v>
      </c>
      <c r="N578" s="427"/>
      <c r="O578" s="426"/>
      <c r="P578" s="427">
        <v>5826</v>
      </c>
      <c r="Q578" s="426"/>
      <c r="R578" s="427">
        <v>4455</v>
      </c>
      <c r="S578" s="427"/>
      <c r="T578" s="427">
        <v>0</v>
      </c>
      <c r="U578" s="427">
        <v>0</v>
      </c>
      <c r="V578" s="427">
        <v>0</v>
      </c>
      <c r="W578" s="427">
        <f t="shared" si="98"/>
        <v>0</v>
      </c>
      <c r="X578" s="427">
        <v>4455</v>
      </c>
      <c r="Y578" s="427">
        <f t="shared" si="104"/>
        <v>0</v>
      </c>
      <c r="Z578" s="287"/>
      <c r="AA578" s="285"/>
      <c r="AB578" s="264"/>
      <c r="AC578" s="264"/>
    </row>
    <row r="579" spans="1:29">
      <c r="A579" s="426" t="s">
        <v>794</v>
      </c>
      <c r="B579" s="426" t="s">
        <v>1100</v>
      </c>
      <c r="C579" s="426" t="s">
        <v>1101</v>
      </c>
      <c r="D579" s="426" t="s">
        <v>852</v>
      </c>
      <c r="E579" s="426" t="s">
        <v>853</v>
      </c>
      <c r="F579" s="427">
        <v>50189.1</v>
      </c>
      <c r="G579" s="427"/>
      <c r="H579" s="427">
        <v>30596.639999999999</v>
      </c>
      <c r="I579" s="427"/>
      <c r="J579" s="427">
        <v>0</v>
      </c>
      <c r="K579" s="428"/>
      <c r="L579" s="428"/>
      <c r="M579" s="427">
        <v>0</v>
      </c>
      <c r="N579" s="428"/>
      <c r="O579" s="427"/>
      <c r="P579" s="427">
        <v>0</v>
      </c>
      <c r="Q579" s="428"/>
      <c r="R579" s="427">
        <v>0</v>
      </c>
      <c r="S579" s="428"/>
      <c r="T579" s="427">
        <v>0</v>
      </c>
      <c r="U579" s="427">
        <v>0</v>
      </c>
      <c r="V579" s="427">
        <v>0</v>
      </c>
      <c r="W579" s="427">
        <f t="shared" si="98"/>
        <v>0</v>
      </c>
      <c r="X579" s="427">
        <v>0</v>
      </c>
      <c r="Y579" s="427">
        <f t="shared" si="104"/>
        <v>0</v>
      </c>
      <c r="Z579" s="287"/>
      <c r="AA579" s="285"/>
      <c r="AB579" s="264"/>
      <c r="AC579" s="264"/>
    </row>
    <row r="580" spans="1:29">
      <c r="A580" s="426" t="s">
        <v>794</v>
      </c>
      <c r="B580" s="426" t="s">
        <v>1100</v>
      </c>
      <c r="C580" s="426" t="s">
        <v>1101</v>
      </c>
      <c r="D580" s="426" t="s">
        <v>1104</v>
      </c>
      <c r="E580" s="426" t="s">
        <v>1105</v>
      </c>
      <c r="F580" s="427">
        <v>38510.69</v>
      </c>
      <c r="G580" s="427"/>
      <c r="H580" s="427">
        <v>39202.26</v>
      </c>
      <c r="I580" s="427"/>
      <c r="J580" s="427">
        <v>40005.25</v>
      </c>
      <c r="K580" s="428"/>
      <c r="L580" s="428"/>
      <c r="M580" s="427">
        <v>0</v>
      </c>
      <c r="N580" s="428"/>
      <c r="O580" s="427"/>
      <c r="P580" s="427">
        <v>0</v>
      </c>
      <c r="Q580" s="428"/>
      <c r="R580" s="427">
        <v>0</v>
      </c>
      <c r="S580" s="428"/>
      <c r="T580" s="427">
        <v>0</v>
      </c>
      <c r="U580" s="427">
        <v>0</v>
      </c>
      <c r="V580" s="427">
        <v>0</v>
      </c>
      <c r="W580" s="427">
        <f t="shared" si="98"/>
        <v>0</v>
      </c>
      <c r="X580" s="427">
        <v>0</v>
      </c>
      <c r="Y580" s="427">
        <f t="shared" si="104"/>
        <v>0</v>
      </c>
      <c r="Z580" s="287"/>
      <c r="AA580" s="285"/>
      <c r="AB580" s="264"/>
      <c r="AC580" s="264"/>
    </row>
    <row r="581" spans="1:29">
      <c r="A581" s="426"/>
      <c r="B581" s="426"/>
      <c r="C581" s="426"/>
      <c r="D581" s="426"/>
      <c r="E581" s="426"/>
      <c r="F581" s="427">
        <f>SUM(F572:F580)</f>
        <v>2127258.2999999998</v>
      </c>
      <c r="G581" s="427"/>
      <c r="H581" s="427">
        <f>SUM(H572:H580)</f>
        <v>2335061.29</v>
      </c>
      <c r="I581" s="427"/>
      <c r="J581" s="427">
        <f>SUM(J572:J580)</f>
        <v>1924260.6800000002</v>
      </c>
      <c r="K581" s="428">
        <f>SUM(K572:K580)</f>
        <v>26</v>
      </c>
      <c r="L581" s="428"/>
      <c r="M581" s="427">
        <f>SUM(M572:M580)</f>
        <v>1121952.81</v>
      </c>
      <c r="N581" s="428">
        <f>SUM(N572:N580)</f>
        <v>16</v>
      </c>
      <c r="O581" s="427"/>
      <c r="P581" s="427">
        <f>SUM(P572:P580)</f>
        <v>2019896.64</v>
      </c>
      <c r="Q581" s="428">
        <f>SUM(Q572:Q580)</f>
        <v>27</v>
      </c>
      <c r="R581" s="427">
        <f>SUM(R572:R580)</f>
        <v>1336656</v>
      </c>
      <c r="S581" s="428">
        <f>SUM(S572:S580)</f>
        <v>16</v>
      </c>
      <c r="T581" s="427">
        <f t="shared" ref="T581:Y581" si="105">SUM(T572:T580)</f>
        <v>0</v>
      </c>
      <c r="U581" s="427">
        <f t="shared" si="105"/>
        <v>0</v>
      </c>
      <c r="V581" s="427">
        <f t="shared" si="105"/>
        <v>280280.29000000004</v>
      </c>
      <c r="W581" s="427">
        <f t="shared" si="105"/>
        <v>280280.29000000004</v>
      </c>
      <c r="X581" s="427">
        <f>SUM(X572:X580)</f>
        <v>1336656</v>
      </c>
      <c r="Y581" s="427">
        <f t="shared" si="105"/>
        <v>0</v>
      </c>
      <c r="Z581" s="287"/>
      <c r="AA581" s="285"/>
      <c r="AB581" s="264"/>
      <c r="AC581" s="264"/>
    </row>
    <row r="582" spans="1:29">
      <c r="A582" s="426"/>
      <c r="B582" s="426"/>
      <c r="C582" s="426"/>
      <c r="D582" s="426"/>
      <c r="E582" s="426"/>
      <c r="F582" s="427"/>
      <c r="G582" s="427"/>
      <c r="H582" s="427"/>
      <c r="I582" s="427"/>
      <c r="J582" s="427"/>
      <c r="K582" s="428"/>
      <c r="L582" s="428"/>
      <c r="M582" s="427"/>
      <c r="N582" s="428"/>
      <c r="O582" s="427"/>
      <c r="P582" s="427"/>
      <c r="Q582" s="428"/>
      <c r="R582" s="427"/>
      <c r="S582" s="428"/>
      <c r="T582" s="427"/>
      <c r="U582" s="427"/>
      <c r="V582" s="427"/>
      <c r="W582" s="427"/>
      <c r="X582" s="427"/>
      <c r="Y582" s="427"/>
      <c r="Z582" s="287"/>
      <c r="AA582" s="285"/>
      <c r="AB582" s="264"/>
      <c r="AC582" s="264"/>
    </row>
    <row r="583" spans="1:29">
      <c r="A583" s="426" t="s">
        <v>794</v>
      </c>
      <c r="B583" s="426" t="s">
        <v>1106</v>
      </c>
      <c r="C583" s="426" t="s">
        <v>1107</v>
      </c>
      <c r="D583" s="426" t="s">
        <v>797</v>
      </c>
      <c r="E583" s="426" t="s">
        <v>798</v>
      </c>
      <c r="F583" s="427">
        <v>0</v>
      </c>
      <c r="G583" s="427"/>
      <c r="H583" s="427">
        <v>0</v>
      </c>
      <c r="I583" s="427"/>
      <c r="J583" s="427">
        <v>290281.34999999998</v>
      </c>
      <c r="K583" s="428">
        <v>8</v>
      </c>
      <c r="L583" s="428"/>
      <c r="M583" s="427">
        <v>0</v>
      </c>
      <c r="N583" s="428">
        <v>0</v>
      </c>
      <c r="O583" s="427"/>
      <c r="P583" s="427">
        <v>0</v>
      </c>
      <c r="Q583" s="428">
        <v>0</v>
      </c>
      <c r="R583" s="427">
        <v>0</v>
      </c>
      <c r="S583" s="428">
        <v>0</v>
      </c>
      <c r="T583" s="427">
        <v>0</v>
      </c>
      <c r="U583" s="427">
        <v>0</v>
      </c>
      <c r="V583" s="427">
        <v>0</v>
      </c>
      <c r="W583" s="427">
        <f>T583+U583+V583</f>
        <v>0</v>
      </c>
      <c r="X583" s="427">
        <v>0</v>
      </c>
      <c r="Y583" s="427">
        <f>R583-X583</f>
        <v>0</v>
      </c>
      <c r="Z583" s="287"/>
      <c r="AA583" s="285"/>
      <c r="AB583" s="264"/>
      <c r="AC583" s="264"/>
    </row>
    <row r="584" spans="1:29">
      <c r="A584" s="426" t="s">
        <v>794</v>
      </c>
      <c r="B584" s="426" t="s">
        <v>1106</v>
      </c>
      <c r="C584" s="426" t="s">
        <v>1107</v>
      </c>
      <c r="D584" s="426" t="s">
        <v>803</v>
      </c>
      <c r="E584" s="426" t="s">
        <v>804</v>
      </c>
      <c r="F584" s="427">
        <v>0</v>
      </c>
      <c r="G584" s="427"/>
      <c r="H584" s="427">
        <v>0</v>
      </c>
      <c r="I584" s="427"/>
      <c r="J584" s="427">
        <v>2970.98</v>
      </c>
      <c r="K584" s="428"/>
      <c r="L584" s="428"/>
      <c r="M584" s="427">
        <v>0</v>
      </c>
      <c r="N584" s="428"/>
      <c r="O584" s="427"/>
      <c r="P584" s="427">
        <v>0</v>
      </c>
      <c r="Q584" s="428"/>
      <c r="R584" s="427">
        <v>0</v>
      </c>
      <c r="S584" s="428"/>
      <c r="T584" s="427">
        <v>0</v>
      </c>
      <c r="U584" s="427">
        <v>0</v>
      </c>
      <c r="V584" s="427">
        <v>0</v>
      </c>
      <c r="W584" s="427">
        <f>T584+U584+V584</f>
        <v>0</v>
      </c>
      <c r="X584" s="427">
        <v>0</v>
      </c>
      <c r="Y584" s="427">
        <f>R584-X584</f>
        <v>0</v>
      </c>
      <c r="Z584" s="287"/>
      <c r="AA584" s="285"/>
      <c r="AB584" s="264"/>
      <c r="AC584" s="264"/>
    </row>
    <row r="585" spans="1:29">
      <c r="A585" s="426" t="s">
        <v>794</v>
      </c>
      <c r="B585" s="426" t="s">
        <v>1106</v>
      </c>
      <c r="C585" s="426" t="s">
        <v>1107</v>
      </c>
      <c r="D585" s="426" t="s">
        <v>831</v>
      </c>
      <c r="E585" s="426" t="s">
        <v>832</v>
      </c>
      <c r="F585" s="427">
        <v>0</v>
      </c>
      <c r="G585" s="427"/>
      <c r="H585" s="427">
        <v>0</v>
      </c>
      <c r="I585" s="427"/>
      <c r="J585" s="427">
        <v>33919.01</v>
      </c>
      <c r="K585" s="428"/>
      <c r="L585" s="428"/>
      <c r="M585" s="427">
        <v>0</v>
      </c>
      <c r="N585" s="428"/>
      <c r="O585" s="427"/>
      <c r="P585" s="427">
        <v>0</v>
      </c>
      <c r="Q585" s="428"/>
      <c r="R585" s="427">
        <v>0</v>
      </c>
      <c r="S585" s="428"/>
      <c r="T585" s="427">
        <v>0</v>
      </c>
      <c r="U585" s="427">
        <v>0</v>
      </c>
      <c r="V585" s="427">
        <v>0</v>
      </c>
      <c r="W585" s="427">
        <f>T585+U585+V585</f>
        <v>0</v>
      </c>
      <c r="X585" s="427">
        <v>0</v>
      </c>
      <c r="Y585" s="427">
        <f>R585-X585</f>
        <v>0</v>
      </c>
      <c r="Z585" s="287"/>
      <c r="AA585" s="285"/>
      <c r="AB585" s="264"/>
      <c r="AC585" s="264"/>
    </row>
    <row r="586" spans="1:29">
      <c r="A586" s="426" t="s">
        <v>794</v>
      </c>
      <c r="B586" s="426" t="s">
        <v>1106</v>
      </c>
      <c r="C586" s="426" t="s">
        <v>1107</v>
      </c>
      <c r="D586" s="426" t="s">
        <v>807</v>
      </c>
      <c r="E586" s="426" t="s">
        <v>808</v>
      </c>
      <c r="F586" s="427">
        <v>0</v>
      </c>
      <c r="G586" s="427"/>
      <c r="H586" s="427">
        <v>0</v>
      </c>
      <c r="I586" s="427"/>
      <c r="J586" s="427">
        <v>91299.29</v>
      </c>
      <c r="K586" s="428"/>
      <c r="L586" s="428"/>
      <c r="M586" s="427">
        <v>0</v>
      </c>
      <c r="N586" s="428"/>
      <c r="O586" s="427"/>
      <c r="P586" s="427">
        <v>0</v>
      </c>
      <c r="Q586" s="428"/>
      <c r="R586" s="427">
        <v>0</v>
      </c>
      <c r="S586" s="428"/>
      <c r="T586" s="427">
        <v>0</v>
      </c>
      <c r="U586" s="427">
        <v>0</v>
      </c>
      <c r="V586" s="427">
        <v>0</v>
      </c>
      <c r="W586" s="427">
        <f>T586+U586+V586</f>
        <v>0</v>
      </c>
      <c r="X586" s="427">
        <v>0</v>
      </c>
      <c r="Y586" s="427">
        <f>R586-X586</f>
        <v>0</v>
      </c>
      <c r="Z586" s="287"/>
      <c r="AA586" s="285"/>
      <c r="AB586" s="264"/>
      <c r="AC586" s="264"/>
    </row>
    <row r="587" spans="1:29">
      <c r="A587" s="426"/>
      <c r="B587" s="426"/>
      <c r="C587" s="426"/>
      <c r="D587" s="426"/>
      <c r="E587" s="426"/>
      <c r="F587" s="427">
        <f>SUM(F583:F586)</f>
        <v>0</v>
      </c>
      <c r="G587" s="427"/>
      <c r="H587" s="427">
        <f>SUM(H583:H586)</f>
        <v>0</v>
      </c>
      <c r="I587" s="427"/>
      <c r="J587" s="427">
        <f>SUM(J583:J586)</f>
        <v>418470.62999999995</v>
      </c>
      <c r="K587" s="428">
        <f>SUM(K583:K586)</f>
        <v>8</v>
      </c>
      <c r="L587" s="428"/>
      <c r="M587" s="427">
        <f>SUM(M583:M586)</f>
        <v>0</v>
      </c>
      <c r="N587" s="428">
        <f>SUM(N583:N586)</f>
        <v>0</v>
      </c>
      <c r="O587" s="427"/>
      <c r="P587" s="427">
        <f>SUM(P583:P586)</f>
        <v>0</v>
      </c>
      <c r="Q587" s="428">
        <f>SUM(Q583:Q586)</f>
        <v>0</v>
      </c>
      <c r="R587" s="427">
        <f>SUM(R583:R586)</f>
        <v>0</v>
      </c>
      <c r="S587" s="428">
        <f>SUM(S583:S586)</f>
        <v>0</v>
      </c>
      <c r="T587" s="427">
        <f t="shared" ref="T587:Y587" si="106">SUM(T583:T586)</f>
        <v>0</v>
      </c>
      <c r="U587" s="427">
        <f t="shared" si="106"/>
        <v>0</v>
      </c>
      <c r="V587" s="427">
        <f t="shared" si="106"/>
        <v>0</v>
      </c>
      <c r="W587" s="427">
        <f t="shared" si="106"/>
        <v>0</v>
      </c>
      <c r="X587" s="427">
        <f>SUM(X583:X586)</f>
        <v>0</v>
      </c>
      <c r="Y587" s="427">
        <f t="shared" si="106"/>
        <v>0</v>
      </c>
      <c r="Z587" s="287"/>
      <c r="AA587" s="285"/>
      <c r="AB587" s="264"/>
      <c r="AC587" s="264"/>
    </row>
    <row r="588" spans="1:29">
      <c r="A588" s="426"/>
      <c r="B588" s="426"/>
      <c r="C588" s="426"/>
      <c r="D588" s="426"/>
      <c r="E588" s="426"/>
      <c r="F588" s="427"/>
      <c r="G588" s="427"/>
      <c r="H588" s="427"/>
      <c r="I588" s="427"/>
      <c r="J588" s="427"/>
      <c r="K588" s="428"/>
      <c r="L588" s="428"/>
      <c r="M588" s="427"/>
      <c r="N588" s="428"/>
      <c r="O588" s="427"/>
      <c r="P588" s="427"/>
      <c r="Q588" s="428"/>
      <c r="R588" s="427"/>
      <c r="S588" s="428"/>
      <c r="T588" s="427"/>
      <c r="U588" s="427"/>
      <c r="V588" s="427"/>
      <c r="W588" s="427"/>
      <c r="X588" s="427"/>
      <c r="Y588" s="427"/>
      <c r="Z588" s="287"/>
      <c r="AA588" s="285"/>
      <c r="AB588" s="264"/>
      <c r="AC588" s="264"/>
    </row>
    <row r="589" spans="1:29">
      <c r="A589" s="426" t="s">
        <v>794</v>
      </c>
      <c r="B589" s="426" t="s">
        <v>1108</v>
      </c>
      <c r="C589" s="426" t="s">
        <v>1109</v>
      </c>
      <c r="D589" s="426" t="s">
        <v>797</v>
      </c>
      <c r="E589" s="426" t="s">
        <v>798</v>
      </c>
      <c r="F589" s="427">
        <v>1494097.58</v>
      </c>
      <c r="G589" s="427"/>
      <c r="H589" s="427">
        <v>1570542.66</v>
      </c>
      <c r="I589" s="427"/>
      <c r="J589" s="427">
        <v>1563352.39</v>
      </c>
      <c r="K589" s="428">
        <v>28</v>
      </c>
      <c r="L589" s="428"/>
      <c r="M589" s="427">
        <v>1544206.05</v>
      </c>
      <c r="N589" s="428">
        <v>30</v>
      </c>
      <c r="O589" s="427"/>
      <c r="P589" s="427">
        <v>1624874</v>
      </c>
      <c r="Q589" s="428">
        <v>29</v>
      </c>
      <c r="R589" s="427">
        <v>1659380</v>
      </c>
      <c r="S589" s="428">
        <v>31</v>
      </c>
      <c r="T589" s="427">
        <v>0</v>
      </c>
      <c r="U589" s="427">
        <v>0</v>
      </c>
      <c r="V589" s="429">
        <v>522579.32</v>
      </c>
      <c r="W589" s="427">
        <f t="shared" si="98"/>
        <v>522579.32</v>
      </c>
      <c r="X589" s="427">
        <v>1659380</v>
      </c>
      <c r="Y589" s="427">
        <f t="shared" ref="Y589:Y604" si="107">R589-X589</f>
        <v>0</v>
      </c>
      <c r="Z589" s="287"/>
      <c r="AA589" s="285"/>
      <c r="AB589" s="264"/>
      <c r="AC589" s="264"/>
    </row>
    <row r="590" spans="1:29">
      <c r="A590" s="426" t="s">
        <v>794</v>
      </c>
      <c r="B590" s="426" t="s">
        <v>1108</v>
      </c>
      <c r="C590" s="426" t="s">
        <v>1109</v>
      </c>
      <c r="D590" s="426" t="s">
        <v>837</v>
      </c>
      <c r="E590" s="426" t="s">
        <v>838</v>
      </c>
      <c r="F590" s="427">
        <v>0</v>
      </c>
      <c r="G590" s="427"/>
      <c r="H590" s="427">
        <v>0</v>
      </c>
      <c r="I590" s="427"/>
      <c r="J590" s="427">
        <v>514.96</v>
      </c>
      <c r="K590" s="428"/>
      <c r="L590" s="428"/>
      <c r="M590" s="427">
        <v>0</v>
      </c>
      <c r="N590" s="428"/>
      <c r="O590" s="427"/>
      <c r="P590" s="427">
        <v>6385</v>
      </c>
      <c r="Q590" s="428"/>
      <c r="R590" s="427">
        <v>0</v>
      </c>
      <c r="S590" s="428"/>
      <c r="T590" s="427">
        <v>0</v>
      </c>
      <c r="U590" s="427">
        <v>0</v>
      </c>
      <c r="V590" s="427">
        <v>0</v>
      </c>
      <c r="W590" s="427">
        <f t="shared" si="98"/>
        <v>0</v>
      </c>
      <c r="X590" s="427">
        <v>0</v>
      </c>
      <c r="Y590" s="427">
        <f t="shared" si="107"/>
        <v>0</v>
      </c>
      <c r="Z590" s="287"/>
      <c r="AA590" s="285"/>
      <c r="AB590" s="264"/>
      <c r="AC590" s="264"/>
    </row>
    <row r="591" spans="1:29">
      <c r="A591" s="426" t="s">
        <v>794</v>
      </c>
      <c r="B591" s="426" t="s">
        <v>1108</v>
      </c>
      <c r="C591" s="426" t="s">
        <v>1109</v>
      </c>
      <c r="D591" s="426" t="s">
        <v>819</v>
      </c>
      <c r="E591" s="426" t="s">
        <v>820</v>
      </c>
      <c r="F591" s="427">
        <v>0</v>
      </c>
      <c r="G591" s="427"/>
      <c r="H591" s="427">
        <v>350</v>
      </c>
      <c r="I591" s="427"/>
      <c r="J591" s="427">
        <v>600</v>
      </c>
      <c r="K591" s="428"/>
      <c r="L591" s="428"/>
      <c r="M591" s="427">
        <v>550</v>
      </c>
      <c r="N591" s="428"/>
      <c r="O591" s="427"/>
      <c r="P591" s="427">
        <v>600</v>
      </c>
      <c r="Q591" s="428"/>
      <c r="R591" s="427">
        <v>600</v>
      </c>
      <c r="S591" s="428"/>
      <c r="T591" s="427">
        <v>0</v>
      </c>
      <c r="U591" s="427">
        <v>0</v>
      </c>
      <c r="V591" s="429">
        <v>150</v>
      </c>
      <c r="W591" s="427">
        <f t="shared" si="98"/>
        <v>150</v>
      </c>
      <c r="X591" s="427">
        <v>600</v>
      </c>
      <c r="Y591" s="427">
        <f t="shared" si="107"/>
        <v>0</v>
      </c>
      <c r="Z591" s="287"/>
      <c r="AA591" s="285"/>
      <c r="AB591" s="264"/>
      <c r="AC591" s="264"/>
    </row>
    <row r="592" spans="1:29">
      <c r="A592" s="426" t="s">
        <v>794</v>
      </c>
      <c r="B592" s="426" t="s">
        <v>1108</v>
      </c>
      <c r="C592" s="426" t="s">
        <v>1109</v>
      </c>
      <c r="D592" s="426" t="s">
        <v>803</v>
      </c>
      <c r="E592" s="426" t="s">
        <v>804</v>
      </c>
      <c r="F592" s="427">
        <v>20493.77</v>
      </c>
      <c r="G592" s="427"/>
      <c r="H592" s="427">
        <v>21540.84</v>
      </c>
      <c r="I592" s="427"/>
      <c r="J592" s="427">
        <v>21309.81</v>
      </c>
      <c r="K592" s="428"/>
      <c r="L592" s="428"/>
      <c r="M592" s="427">
        <v>21340.21</v>
      </c>
      <c r="N592" s="428"/>
      <c r="O592" s="427"/>
      <c r="P592" s="427">
        <v>22062</v>
      </c>
      <c r="Q592" s="428"/>
      <c r="R592" s="427">
        <v>22172</v>
      </c>
      <c r="S592" s="428"/>
      <c r="T592" s="427">
        <v>0</v>
      </c>
      <c r="U592" s="427">
        <v>0</v>
      </c>
      <c r="V592" s="429">
        <v>7194.84</v>
      </c>
      <c r="W592" s="427">
        <f t="shared" si="98"/>
        <v>7194.84</v>
      </c>
      <c r="X592" s="427">
        <v>22172</v>
      </c>
      <c r="Y592" s="427">
        <f t="shared" si="107"/>
        <v>0</v>
      </c>
      <c r="Z592" s="287"/>
      <c r="AA592" s="285"/>
      <c r="AB592" s="264"/>
      <c r="AC592" s="264"/>
    </row>
    <row r="593" spans="1:29">
      <c r="A593" s="426" t="s">
        <v>794</v>
      </c>
      <c r="B593" s="426" t="s">
        <v>1108</v>
      </c>
      <c r="C593" s="426" t="s">
        <v>1109</v>
      </c>
      <c r="D593" s="426" t="s">
        <v>805</v>
      </c>
      <c r="E593" s="426" t="s">
        <v>806</v>
      </c>
      <c r="F593" s="427">
        <v>1576.64</v>
      </c>
      <c r="G593" s="427"/>
      <c r="H593" s="427">
        <v>5198.7</v>
      </c>
      <c r="I593" s="427"/>
      <c r="J593" s="427">
        <v>1663.85</v>
      </c>
      <c r="K593" s="428"/>
      <c r="L593" s="428"/>
      <c r="M593" s="427">
        <v>8362.94</v>
      </c>
      <c r="N593" s="428"/>
      <c r="O593" s="427"/>
      <c r="P593" s="427">
        <v>0</v>
      </c>
      <c r="Q593" s="428"/>
      <c r="R593" s="427">
        <v>5000</v>
      </c>
      <c r="S593" s="428"/>
      <c r="T593" s="427">
        <v>0</v>
      </c>
      <c r="U593" s="427">
        <v>0</v>
      </c>
      <c r="V593" s="429">
        <v>2543.2800000000002</v>
      </c>
      <c r="W593" s="427">
        <f t="shared" si="98"/>
        <v>2543.2800000000002</v>
      </c>
      <c r="X593" s="427">
        <v>5000</v>
      </c>
      <c r="Y593" s="427">
        <f t="shared" si="107"/>
        <v>0</v>
      </c>
      <c r="Z593" s="287"/>
      <c r="AA593" s="285"/>
      <c r="AB593" s="264"/>
      <c r="AC593" s="264"/>
    </row>
    <row r="594" spans="1:29">
      <c r="A594" s="426" t="s">
        <v>794</v>
      </c>
      <c r="B594" s="426" t="s">
        <v>1108</v>
      </c>
      <c r="C594" s="426" t="s">
        <v>1109</v>
      </c>
      <c r="D594" s="426" t="s">
        <v>831</v>
      </c>
      <c r="E594" s="426" t="s">
        <v>832</v>
      </c>
      <c r="F594" s="427">
        <v>139887.57999999999</v>
      </c>
      <c r="G594" s="427"/>
      <c r="H594" s="427">
        <v>163824.29</v>
      </c>
      <c r="I594" s="427"/>
      <c r="J594" s="427">
        <v>180853.91</v>
      </c>
      <c r="K594" s="428"/>
      <c r="L594" s="428"/>
      <c r="M594" s="427">
        <v>189508.52</v>
      </c>
      <c r="N594" s="428"/>
      <c r="O594" s="427"/>
      <c r="P594" s="427">
        <v>202590</v>
      </c>
      <c r="Q594" s="428"/>
      <c r="R594" s="427">
        <v>182368</v>
      </c>
      <c r="S594" s="428"/>
      <c r="T594" s="427">
        <v>0</v>
      </c>
      <c r="U594" s="427">
        <v>0</v>
      </c>
      <c r="V594" s="429">
        <v>62348.44</v>
      </c>
      <c r="W594" s="427">
        <f t="shared" si="98"/>
        <v>62348.44</v>
      </c>
      <c r="X594" s="427">
        <v>182368</v>
      </c>
      <c r="Y594" s="427">
        <f t="shared" si="107"/>
        <v>0</v>
      </c>
      <c r="Z594" s="287"/>
      <c r="AA594" s="285"/>
      <c r="AB594" s="264"/>
      <c r="AC594" s="264"/>
    </row>
    <row r="595" spans="1:29">
      <c r="A595" s="426" t="s">
        <v>794</v>
      </c>
      <c r="B595" s="426" t="s">
        <v>1108</v>
      </c>
      <c r="C595" s="426" t="s">
        <v>1109</v>
      </c>
      <c r="D595" s="426" t="s">
        <v>807</v>
      </c>
      <c r="E595" s="426" t="s">
        <v>808</v>
      </c>
      <c r="F595" s="427">
        <v>291951.5</v>
      </c>
      <c r="G595" s="427"/>
      <c r="H595" s="427">
        <v>324709.09999999998</v>
      </c>
      <c r="I595" s="427"/>
      <c r="J595" s="427">
        <v>330342.88</v>
      </c>
      <c r="K595" s="428"/>
      <c r="L595" s="428"/>
      <c r="M595" s="427">
        <v>316420.71999999997</v>
      </c>
      <c r="N595" s="428"/>
      <c r="O595" s="427"/>
      <c r="P595" s="427">
        <v>351437</v>
      </c>
      <c r="Q595" s="428"/>
      <c r="R595" s="429">
        <v>386195</v>
      </c>
      <c r="S595" s="428"/>
      <c r="T595" s="427">
        <v>0</v>
      </c>
      <c r="U595" s="427">
        <v>0</v>
      </c>
      <c r="V595" s="429">
        <v>120468.11</v>
      </c>
      <c r="W595" s="427">
        <f t="shared" si="98"/>
        <v>120468.11</v>
      </c>
      <c r="X595" s="429">
        <v>386195</v>
      </c>
      <c r="Y595" s="427">
        <f t="shared" si="107"/>
        <v>0</v>
      </c>
      <c r="Z595" s="287"/>
      <c r="AA595" s="285"/>
      <c r="AB595" s="264"/>
      <c r="AC595" s="264"/>
    </row>
    <row r="596" spans="1:29">
      <c r="A596" s="426" t="s">
        <v>794</v>
      </c>
      <c r="B596" s="426" t="s">
        <v>1108</v>
      </c>
      <c r="C596" s="426" t="s">
        <v>1109</v>
      </c>
      <c r="D596" s="426" t="s">
        <v>962</v>
      </c>
      <c r="E596" s="426" t="s">
        <v>963</v>
      </c>
      <c r="F596" s="427">
        <v>2359</v>
      </c>
      <c r="G596" s="427"/>
      <c r="H596" s="427">
        <v>1432</v>
      </c>
      <c r="I596" s="427"/>
      <c r="J596" s="87">
        <v>842.98</v>
      </c>
      <c r="K596" s="428"/>
      <c r="L596" s="428"/>
      <c r="M596" s="427">
        <v>385</v>
      </c>
      <c r="N596" s="428"/>
      <c r="O596" s="87"/>
      <c r="P596" s="427">
        <v>3200</v>
      </c>
      <c r="Q596" s="428"/>
      <c r="R596" s="427">
        <v>946</v>
      </c>
      <c r="S596" s="428"/>
      <c r="T596" s="429">
        <v>0</v>
      </c>
      <c r="U596" s="429">
        <v>0</v>
      </c>
      <c r="V596" s="429">
        <v>945</v>
      </c>
      <c r="W596" s="427">
        <f t="shared" si="98"/>
        <v>945</v>
      </c>
      <c r="X596" s="427">
        <v>945</v>
      </c>
      <c r="Y596" s="427">
        <f t="shared" si="107"/>
        <v>1</v>
      </c>
      <c r="Z596" s="287"/>
      <c r="AA596" s="285"/>
      <c r="AB596" s="264"/>
      <c r="AC596" s="264"/>
    </row>
    <row r="597" spans="1:29">
      <c r="A597" s="426" t="s">
        <v>794</v>
      </c>
      <c r="B597" s="426" t="s">
        <v>1108</v>
      </c>
      <c r="C597" s="426" t="s">
        <v>1109</v>
      </c>
      <c r="D597" s="426" t="s">
        <v>1020</v>
      </c>
      <c r="E597" s="426" t="s">
        <v>1021</v>
      </c>
      <c r="F597" s="427">
        <v>7950</v>
      </c>
      <c r="G597" s="427"/>
      <c r="H597" s="427">
        <v>8800</v>
      </c>
      <c r="I597" s="427"/>
      <c r="J597" s="427">
        <v>9550</v>
      </c>
      <c r="K597" s="428"/>
      <c r="L597" s="428"/>
      <c r="M597" s="427">
        <v>10950</v>
      </c>
      <c r="N597" s="428"/>
      <c r="O597" s="427"/>
      <c r="P597" s="427">
        <v>9550</v>
      </c>
      <c r="Q597" s="428"/>
      <c r="R597" s="427">
        <v>10950</v>
      </c>
      <c r="S597" s="428"/>
      <c r="T597" s="429">
        <v>0</v>
      </c>
      <c r="U597" s="429">
        <v>0</v>
      </c>
      <c r="V597" s="429">
        <v>6500</v>
      </c>
      <c r="W597" s="427">
        <f t="shared" si="98"/>
        <v>6500</v>
      </c>
      <c r="X597" s="427">
        <v>10950</v>
      </c>
      <c r="Y597" s="427">
        <f t="shared" si="107"/>
        <v>0</v>
      </c>
      <c r="Z597" s="287"/>
      <c r="AA597" s="285"/>
      <c r="AB597" s="264"/>
      <c r="AC597" s="264"/>
    </row>
    <row r="598" spans="1:29">
      <c r="A598" s="426" t="s">
        <v>794</v>
      </c>
      <c r="B598" s="426" t="s">
        <v>1108</v>
      </c>
      <c r="C598" s="426" t="s">
        <v>1109</v>
      </c>
      <c r="D598" s="426" t="s">
        <v>970</v>
      </c>
      <c r="E598" s="426" t="s">
        <v>971</v>
      </c>
      <c r="F598" s="427">
        <v>14192.48</v>
      </c>
      <c r="G598" s="427"/>
      <c r="H598" s="427">
        <v>16444.64</v>
      </c>
      <c r="I598" s="427"/>
      <c r="J598" s="427">
        <v>29834.83</v>
      </c>
      <c r="K598" s="428"/>
      <c r="L598" s="428"/>
      <c r="M598" s="427">
        <v>27357.78</v>
      </c>
      <c r="N598" s="428"/>
      <c r="O598" s="427"/>
      <c r="P598" s="427">
        <v>15907</v>
      </c>
      <c r="Q598" s="428"/>
      <c r="R598" s="427">
        <v>27739</v>
      </c>
      <c r="S598" s="428"/>
      <c r="T598" s="429">
        <v>0</v>
      </c>
      <c r="U598" s="429">
        <v>1639.32</v>
      </c>
      <c r="V598" s="429">
        <v>13127.98</v>
      </c>
      <c r="W598" s="427">
        <f t="shared" si="98"/>
        <v>14767.3</v>
      </c>
      <c r="X598" s="427">
        <v>27739</v>
      </c>
      <c r="Y598" s="427">
        <f t="shared" si="107"/>
        <v>0</v>
      </c>
      <c r="Z598" s="287"/>
      <c r="AA598" s="285"/>
      <c r="AB598" s="264"/>
      <c r="AC598" s="264"/>
    </row>
    <row r="599" spans="1:29">
      <c r="A599" s="426" t="s">
        <v>794</v>
      </c>
      <c r="B599" s="426" t="s">
        <v>1108</v>
      </c>
      <c r="C599" s="426" t="s">
        <v>1109</v>
      </c>
      <c r="D599" s="426" t="s">
        <v>843</v>
      </c>
      <c r="E599" s="426" t="s">
        <v>844</v>
      </c>
      <c r="F599" s="427">
        <v>1381.24</v>
      </c>
      <c r="G599" s="427"/>
      <c r="H599" s="427">
        <v>107.78</v>
      </c>
      <c r="I599" s="427"/>
      <c r="J599" s="427">
        <v>946.49</v>
      </c>
      <c r="K599" s="428"/>
      <c r="L599" s="428"/>
      <c r="M599" s="427">
        <v>0</v>
      </c>
      <c r="N599" s="428"/>
      <c r="O599" s="427"/>
      <c r="P599" s="427">
        <v>992</v>
      </c>
      <c r="Q599" s="428"/>
      <c r="R599" s="427">
        <v>1000</v>
      </c>
      <c r="S599" s="428"/>
      <c r="T599" s="429">
        <v>0</v>
      </c>
      <c r="U599" s="429">
        <v>880.57</v>
      </c>
      <c r="V599" s="429">
        <v>0</v>
      </c>
      <c r="W599" s="427">
        <f t="shared" si="98"/>
        <v>880.57</v>
      </c>
      <c r="X599" s="427">
        <v>1000</v>
      </c>
      <c r="Y599" s="427">
        <f t="shared" si="107"/>
        <v>0</v>
      </c>
      <c r="Z599" s="287"/>
      <c r="AA599" s="285"/>
      <c r="AB599" s="264"/>
      <c r="AC599" s="264"/>
    </row>
    <row r="600" spans="1:29">
      <c r="A600" s="426" t="s">
        <v>794</v>
      </c>
      <c r="B600" s="426" t="s">
        <v>1108</v>
      </c>
      <c r="C600" s="426" t="s">
        <v>1109</v>
      </c>
      <c r="D600" s="426" t="s">
        <v>1110</v>
      </c>
      <c r="E600" s="426" t="s">
        <v>1111</v>
      </c>
      <c r="F600" s="427">
        <v>90.72</v>
      </c>
      <c r="G600" s="427"/>
      <c r="H600" s="427">
        <v>275.95</v>
      </c>
      <c r="I600" s="427"/>
      <c r="J600" s="427">
        <v>0</v>
      </c>
      <c r="K600" s="428"/>
      <c r="L600" s="428"/>
      <c r="M600" s="427">
        <v>0</v>
      </c>
      <c r="N600" s="428"/>
      <c r="O600" s="427"/>
      <c r="P600" s="427">
        <v>300</v>
      </c>
      <c r="Q600" s="428"/>
      <c r="R600" s="427">
        <v>300</v>
      </c>
      <c r="S600" s="428"/>
      <c r="T600" s="429">
        <v>0</v>
      </c>
      <c r="U600" s="429">
        <v>39.979999999999997</v>
      </c>
      <c r="V600" s="429">
        <v>0</v>
      </c>
      <c r="W600" s="427">
        <f t="shared" si="98"/>
        <v>39.979999999999997</v>
      </c>
      <c r="X600" s="427">
        <v>300</v>
      </c>
      <c r="Y600" s="427">
        <f t="shared" si="107"/>
        <v>0</v>
      </c>
      <c r="Z600" s="287"/>
      <c r="AA600" s="285"/>
      <c r="AB600" s="264"/>
      <c r="AC600" s="264"/>
    </row>
    <row r="601" spans="1:29">
      <c r="A601" s="426" t="s">
        <v>794</v>
      </c>
      <c r="B601" s="426" t="s">
        <v>1108</v>
      </c>
      <c r="C601" s="426" t="s">
        <v>1109</v>
      </c>
      <c r="D601" s="426" t="s">
        <v>1112</v>
      </c>
      <c r="E601" s="426" t="s">
        <v>1113</v>
      </c>
      <c r="F601" s="427">
        <v>519</v>
      </c>
      <c r="G601" s="427"/>
      <c r="H601" s="427">
        <v>0</v>
      </c>
      <c r="I601" s="427"/>
      <c r="J601" s="427">
        <v>0</v>
      </c>
      <c r="K601" s="428"/>
      <c r="L601" s="428"/>
      <c r="M601" s="427">
        <v>0</v>
      </c>
      <c r="N601" s="428"/>
      <c r="O601" s="427"/>
      <c r="P601" s="427">
        <v>0</v>
      </c>
      <c r="Q601" s="428"/>
      <c r="R601" s="427">
        <v>0</v>
      </c>
      <c r="S601" s="428"/>
      <c r="T601" s="427">
        <v>0</v>
      </c>
      <c r="U601" s="427">
        <v>0</v>
      </c>
      <c r="V601" s="427">
        <v>0</v>
      </c>
      <c r="W601" s="427">
        <f t="shared" si="98"/>
        <v>0</v>
      </c>
      <c r="X601" s="427">
        <v>0</v>
      </c>
      <c r="Y601" s="427">
        <f t="shared" si="107"/>
        <v>0</v>
      </c>
      <c r="Z601" s="287"/>
      <c r="AA601" s="285"/>
      <c r="AB601" s="264"/>
      <c r="AC601" s="264"/>
    </row>
    <row r="602" spans="1:29">
      <c r="A602" s="426" t="s">
        <v>794</v>
      </c>
      <c r="B602" s="426" t="s">
        <v>1108</v>
      </c>
      <c r="C602" s="426" t="s">
        <v>1109</v>
      </c>
      <c r="D602" s="426" t="s">
        <v>1114</v>
      </c>
      <c r="E602" s="426" t="s">
        <v>1115</v>
      </c>
      <c r="F602" s="427">
        <v>2452.1999999999998</v>
      </c>
      <c r="G602" s="427"/>
      <c r="H602" s="427">
        <v>0</v>
      </c>
      <c r="I602" s="427"/>
      <c r="J602" s="427">
        <v>0</v>
      </c>
      <c r="K602" s="428"/>
      <c r="L602" s="428"/>
      <c r="M602" s="427">
        <v>0</v>
      </c>
      <c r="N602" s="428"/>
      <c r="O602" s="427"/>
      <c r="P602" s="427">
        <v>500</v>
      </c>
      <c r="Q602" s="428"/>
      <c r="R602" s="427">
        <v>0</v>
      </c>
      <c r="S602" s="428"/>
      <c r="T602" s="427">
        <v>0</v>
      </c>
      <c r="U602" s="427">
        <v>0</v>
      </c>
      <c r="V602" s="427">
        <v>0</v>
      </c>
      <c r="W602" s="427">
        <f t="shared" si="98"/>
        <v>0</v>
      </c>
      <c r="X602" s="427">
        <v>0</v>
      </c>
      <c r="Y602" s="427">
        <f t="shared" si="107"/>
        <v>0</v>
      </c>
      <c r="Z602" s="287"/>
      <c r="AA602" s="285"/>
      <c r="AB602" s="264"/>
      <c r="AC602" s="264"/>
    </row>
    <row r="603" spans="1:29">
      <c r="A603" s="426" t="s">
        <v>794</v>
      </c>
      <c r="B603" s="426" t="s">
        <v>1108</v>
      </c>
      <c r="C603" s="426" t="s">
        <v>1109</v>
      </c>
      <c r="D603" s="426" t="s">
        <v>878</v>
      </c>
      <c r="E603" s="426" t="s">
        <v>879</v>
      </c>
      <c r="F603" s="427">
        <v>0</v>
      </c>
      <c r="G603" s="427"/>
      <c r="H603" s="427">
        <v>0</v>
      </c>
      <c r="I603" s="427"/>
      <c r="J603" s="427">
        <v>1430</v>
      </c>
      <c r="K603" s="428"/>
      <c r="L603" s="428"/>
      <c r="M603" s="427">
        <v>19756.5</v>
      </c>
      <c r="N603" s="428"/>
      <c r="O603" s="427"/>
      <c r="P603" s="427">
        <v>358</v>
      </c>
      <c r="Q603" s="428"/>
      <c r="R603" s="427">
        <v>18677</v>
      </c>
      <c r="S603" s="428"/>
      <c r="T603" s="427">
        <v>0</v>
      </c>
      <c r="U603" s="427">
        <v>0</v>
      </c>
      <c r="V603" s="427">
        <v>0</v>
      </c>
      <c r="W603" s="427">
        <f t="shared" si="98"/>
        <v>0</v>
      </c>
      <c r="X603" s="427">
        <v>18677</v>
      </c>
      <c r="Y603" s="427">
        <f t="shared" si="107"/>
        <v>0</v>
      </c>
      <c r="Z603" s="287"/>
      <c r="AA603" s="285"/>
      <c r="AB603" s="264"/>
      <c r="AC603" s="264"/>
    </row>
    <row r="604" spans="1:29">
      <c r="A604" s="426" t="s">
        <v>794</v>
      </c>
      <c r="B604" s="426" t="s">
        <v>1108</v>
      </c>
      <c r="C604" s="426" t="s">
        <v>1109</v>
      </c>
      <c r="D604" s="426" t="s">
        <v>845</v>
      </c>
      <c r="E604" s="426" t="s">
        <v>846</v>
      </c>
      <c r="F604" s="427">
        <v>32</v>
      </c>
      <c r="G604" s="427"/>
      <c r="H604" s="427">
        <v>0</v>
      </c>
      <c r="I604" s="427"/>
      <c r="J604" s="427">
        <v>0</v>
      </c>
      <c r="K604" s="428"/>
      <c r="L604" s="428"/>
      <c r="M604" s="427">
        <v>0</v>
      </c>
      <c r="N604" s="428"/>
      <c r="O604" s="427"/>
      <c r="P604" s="427">
        <v>400</v>
      </c>
      <c r="Q604" s="428"/>
      <c r="R604" s="427">
        <v>0</v>
      </c>
      <c r="S604" s="428"/>
      <c r="T604" s="427">
        <v>0</v>
      </c>
      <c r="U604" s="427">
        <v>0</v>
      </c>
      <c r="V604" s="427">
        <v>0</v>
      </c>
      <c r="W604" s="427">
        <f t="shared" si="98"/>
        <v>0</v>
      </c>
      <c r="X604" s="427">
        <v>0</v>
      </c>
      <c r="Y604" s="427">
        <f t="shared" si="107"/>
        <v>0</v>
      </c>
      <c r="Z604" s="287"/>
      <c r="AA604" s="285"/>
      <c r="AB604" s="264"/>
      <c r="AC604" s="264"/>
    </row>
    <row r="605" spans="1:29">
      <c r="A605" s="426"/>
      <c r="B605" s="426"/>
      <c r="C605" s="426"/>
      <c r="D605" s="426"/>
      <c r="E605" s="426"/>
      <c r="F605" s="427">
        <f>SUM(F589:F604)</f>
        <v>1976983.71</v>
      </c>
      <c r="G605" s="427"/>
      <c r="H605" s="427">
        <f>SUM(H589:H604)</f>
        <v>2113225.96</v>
      </c>
      <c r="I605" s="427"/>
      <c r="J605" s="427">
        <f>SUM(J589:J604)</f>
        <v>2141242.1</v>
      </c>
      <c r="K605" s="428">
        <f>SUM(K589:K604)</f>
        <v>28</v>
      </c>
      <c r="L605" s="428"/>
      <c r="M605" s="427">
        <f>SUM(M589:M604)</f>
        <v>2138837.7199999997</v>
      </c>
      <c r="N605" s="428">
        <f>SUM(N589:N604)</f>
        <v>30</v>
      </c>
      <c r="O605" s="427"/>
      <c r="P605" s="427">
        <f>SUM(P589:P604)</f>
        <v>2239155</v>
      </c>
      <c r="Q605" s="428">
        <f>SUM(Q589:Q604)</f>
        <v>29</v>
      </c>
      <c r="R605" s="427">
        <f>SUM(R589:R604)</f>
        <v>2315327</v>
      </c>
      <c r="S605" s="428">
        <f>SUM(S589:S604)</f>
        <v>31</v>
      </c>
      <c r="T605" s="427">
        <f t="shared" ref="T605:Y605" si="108">SUM(T589:T604)</f>
        <v>0</v>
      </c>
      <c r="U605" s="427">
        <f t="shared" si="108"/>
        <v>2559.87</v>
      </c>
      <c r="V605" s="427">
        <f t="shared" si="108"/>
        <v>735856.97000000009</v>
      </c>
      <c r="W605" s="427">
        <f t="shared" si="108"/>
        <v>738416.84000000008</v>
      </c>
      <c r="X605" s="427">
        <f>SUM(X589:X604)</f>
        <v>2315326</v>
      </c>
      <c r="Y605" s="427">
        <f t="shared" si="108"/>
        <v>1</v>
      </c>
      <c r="Z605" s="287"/>
      <c r="AA605" s="285"/>
      <c r="AB605" s="264"/>
      <c r="AC605" s="264"/>
    </row>
    <row r="606" spans="1:29">
      <c r="A606" s="426"/>
      <c r="B606" s="426"/>
      <c r="C606" s="426"/>
      <c r="D606" s="426"/>
      <c r="E606" s="426"/>
      <c r="F606" s="427"/>
      <c r="G606" s="427"/>
      <c r="H606" s="427"/>
      <c r="I606" s="427"/>
      <c r="J606" s="427"/>
      <c r="K606" s="428"/>
      <c r="L606" s="428"/>
      <c r="M606" s="427"/>
      <c r="N606" s="428"/>
      <c r="O606" s="427"/>
      <c r="P606" s="427"/>
      <c r="Q606" s="428"/>
      <c r="R606" s="427"/>
      <c r="S606" s="428"/>
      <c r="T606" s="427"/>
      <c r="U606" s="427"/>
      <c r="V606" s="427"/>
      <c r="W606" s="427"/>
      <c r="X606" s="427"/>
      <c r="Y606" s="427"/>
      <c r="Z606" s="287"/>
      <c r="AA606" s="285"/>
      <c r="AB606" s="264"/>
      <c r="AC606" s="264"/>
    </row>
    <row r="607" spans="1:29">
      <c r="A607" s="426" t="s">
        <v>794</v>
      </c>
      <c r="B607" s="426" t="s">
        <v>1116</v>
      </c>
      <c r="C607" s="426" t="s">
        <v>1117</v>
      </c>
      <c r="D607" s="426" t="s">
        <v>797</v>
      </c>
      <c r="E607" s="426" t="s">
        <v>798</v>
      </c>
      <c r="F607" s="427">
        <v>383298.04</v>
      </c>
      <c r="G607" s="427"/>
      <c r="H607" s="427">
        <v>405129.58</v>
      </c>
      <c r="I607" s="427"/>
      <c r="J607" s="427">
        <v>415906.47</v>
      </c>
      <c r="K607" s="428">
        <v>8</v>
      </c>
      <c r="L607" s="428"/>
      <c r="M607" s="427">
        <v>477506.29</v>
      </c>
      <c r="N607" s="428">
        <v>9</v>
      </c>
      <c r="O607" s="427"/>
      <c r="P607" s="427">
        <v>514142</v>
      </c>
      <c r="Q607" s="428">
        <v>8</v>
      </c>
      <c r="R607" s="427">
        <v>506198</v>
      </c>
      <c r="S607" s="428">
        <v>9</v>
      </c>
      <c r="T607" s="427">
        <v>0</v>
      </c>
      <c r="U607" s="427">
        <v>0</v>
      </c>
      <c r="V607" s="429">
        <v>165957.15</v>
      </c>
      <c r="W607" s="427">
        <f t="shared" si="98"/>
        <v>165957.15</v>
      </c>
      <c r="X607" s="427">
        <v>506198</v>
      </c>
      <c r="Y607" s="427">
        <f t="shared" ref="Y607:Y612" si="109">R607-X607</f>
        <v>0</v>
      </c>
      <c r="Z607" s="287"/>
      <c r="AA607" s="285"/>
      <c r="AB607" s="264"/>
      <c r="AC607" s="264"/>
    </row>
    <row r="608" spans="1:29">
      <c r="A608" s="426" t="s">
        <v>794</v>
      </c>
      <c r="B608" s="426" t="s">
        <v>1116</v>
      </c>
      <c r="C608" s="426" t="s">
        <v>1117</v>
      </c>
      <c r="D608" s="426" t="s">
        <v>819</v>
      </c>
      <c r="E608" s="426" t="s">
        <v>820</v>
      </c>
      <c r="F608" s="427">
        <v>1775</v>
      </c>
      <c r="G608" s="427"/>
      <c r="H608" s="427">
        <v>1500</v>
      </c>
      <c r="I608" s="427"/>
      <c r="J608" s="427">
        <v>1750</v>
      </c>
      <c r="K608" s="428"/>
      <c r="L608" s="428"/>
      <c r="M608" s="427">
        <v>2212.5</v>
      </c>
      <c r="N608" s="428"/>
      <c r="O608" s="427"/>
      <c r="P608" s="427">
        <v>1800</v>
      </c>
      <c r="Q608" s="428"/>
      <c r="R608" s="427">
        <v>2250</v>
      </c>
      <c r="S608" s="428"/>
      <c r="T608" s="427">
        <v>0</v>
      </c>
      <c r="U608" s="427">
        <v>0</v>
      </c>
      <c r="V608" s="429">
        <v>0</v>
      </c>
      <c r="W608" s="427">
        <f t="shared" si="98"/>
        <v>0</v>
      </c>
      <c r="X608" s="427">
        <v>2250</v>
      </c>
      <c r="Y608" s="427">
        <f t="shared" si="109"/>
        <v>0</v>
      </c>
      <c r="Z608" s="287"/>
      <c r="AA608" s="285"/>
      <c r="AB608" s="264"/>
      <c r="AC608" s="264"/>
    </row>
    <row r="609" spans="1:31">
      <c r="A609" s="426" t="s">
        <v>794</v>
      </c>
      <c r="B609" s="426" t="s">
        <v>1116</v>
      </c>
      <c r="C609" s="426" t="s">
        <v>1117</v>
      </c>
      <c r="D609" s="426" t="s">
        <v>803</v>
      </c>
      <c r="E609" s="426" t="s">
        <v>804</v>
      </c>
      <c r="F609" s="427">
        <v>5521.35</v>
      </c>
      <c r="G609" s="427"/>
      <c r="H609" s="427">
        <v>5645.51</v>
      </c>
      <c r="I609" s="427"/>
      <c r="J609" s="427">
        <v>5755.09</v>
      </c>
      <c r="K609" s="428"/>
      <c r="L609" s="428"/>
      <c r="M609" s="427">
        <v>6557.86</v>
      </c>
      <c r="N609" s="428"/>
      <c r="O609" s="427"/>
      <c r="P609" s="427">
        <v>7455.06</v>
      </c>
      <c r="Q609" s="428"/>
      <c r="R609" s="427">
        <v>6771</v>
      </c>
      <c r="S609" s="428"/>
      <c r="T609" s="427">
        <v>0</v>
      </c>
      <c r="U609" s="427">
        <v>0</v>
      </c>
      <c r="V609" s="429">
        <v>2230.6799999999998</v>
      </c>
      <c r="W609" s="427">
        <f t="shared" si="98"/>
        <v>2230.6799999999998</v>
      </c>
      <c r="X609" s="427">
        <v>6771</v>
      </c>
      <c r="Y609" s="427">
        <f t="shared" si="109"/>
        <v>0</v>
      </c>
      <c r="Z609" s="287"/>
      <c r="AA609" s="285"/>
      <c r="AB609" s="264"/>
      <c r="AC609" s="264"/>
    </row>
    <row r="610" spans="1:31">
      <c r="A610" s="426" t="s">
        <v>794</v>
      </c>
      <c r="B610" s="426" t="s">
        <v>1116</v>
      </c>
      <c r="C610" s="426" t="s">
        <v>1117</v>
      </c>
      <c r="D610" s="426" t="s">
        <v>805</v>
      </c>
      <c r="E610" s="426" t="s">
        <v>806</v>
      </c>
      <c r="F610" s="427">
        <v>0</v>
      </c>
      <c r="G610" s="427"/>
      <c r="H610" s="427">
        <v>2402.84</v>
      </c>
      <c r="I610" s="427"/>
      <c r="J610" s="427">
        <v>3885.12</v>
      </c>
      <c r="K610" s="428"/>
      <c r="L610" s="428"/>
      <c r="M610" s="427">
        <v>1619.33</v>
      </c>
      <c r="N610" s="428"/>
      <c r="O610" s="427"/>
      <c r="P610" s="427">
        <v>0</v>
      </c>
      <c r="Q610" s="428"/>
      <c r="R610" s="427">
        <v>2530</v>
      </c>
      <c r="S610" s="428"/>
      <c r="T610" s="427">
        <v>0</v>
      </c>
      <c r="U610" s="427">
        <v>0</v>
      </c>
      <c r="V610" s="429">
        <v>0</v>
      </c>
      <c r="W610" s="427">
        <f t="shared" si="98"/>
        <v>0</v>
      </c>
      <c r="X610" s="427">
        <v>2530</v>
      </c>
      <c r="Y610" s="427">
        <f t="shared" si="109"/>
        <v>0</v>
      </c>
      <c r="Z610" s="287"/>
      <c r="AA610" s="285"/>
      <c r="AB610" s="264"/>
      <c r="AC610" s="264"/>
    </row>
    <row r="611" spans="1:31">
      <c r="A611" s="426" t="s">
        <v>794</v>
      </c>
      <c r="B611" s="426" t="s">
        <v>1116</v>
      </c>
      <c r="C611" s="426" t="s">
        <v>1117</v>
      </c>
      <c r="D611" s="426" t="s">
        <v>831</v>
      </c>
      <c r="E611" s="426" t="s">
        <v>832</v>
      </c>
      <c r="F611" s="427">
        <v>37075.78</v>
      </c>
      <c r="G611" s="427"/>
      <c r="H611" s="427">
        <v>41474.68</v>
      </c>
      <c r="I611" s="427"/>
      <c r="J611" s="427">
        <v>40767.879999999997</v>
      </c>
      <c r="K611" s="428"/>
      <c r="L611" s="428"/>
      <c r="M611" s="427">
        <v>58665.95</v>
      </c>
      <c r="N611" s="428"/>
      <c r="O611" s="427"/>
      <c r="P611" s="427">
        <v>46254</v>
      </c>
      <c r="Q611" s="428"/>
      <c r="R611" s="427">
        <v>59716</v>
      </c>
      <c r="S611" s="428"/>
      <c r="T611" s="427">
        <v>0</v>
      </c>
      <c r="U611" s="427">
        <v>0</v>
      </c>
      <c r="V611" s="429">
        <v>21574.38</v>
      </c>
      <c r="W611" s="427">
        <f t="shared" si="98"/>
        <v>21574.38</v>
      </c>
      <c r="X611" s="427">
        <v>59716</v>
      </c>
      <c r="Y611" s="427">
        <f t="shared" si="109"/>
        <v>0</v>
      </c>
      <c r="Z611" s="287"/>
      <c r="AA611" s="285"/>
      <c r="AB611" s="264"/>
      <c r="AC611" s="264"/>
    </row>
    <row r="612" spans="1:31">
      <c r="A612" s="426" t="s">
        <v>794</v>
      </c>
      <c r="B612" s="426" t="s">
        <v>1116</v>
      </c>
      <c r="C612" s="426" t="s">
        <v>1117</v>
      </c>
      <c r="D612" s="426" t="s">
        <v>807</v>
      </c>
      <c r="E612" s="426" t="s">
        <v>808</v>
      </c>
      <c r="F612" s="427">
        <v>103651.32</v>
      </c>
      <c r="G612" s="427"/>
      <c r="H612" s="427">
        <v>77891.199999999997</v>
      </c>
      <c r="I612" s="427"/>
      <c r="J612" s="427">
        <v>66864.710000000006</v>
      </c>
      <c r="K612" s="428"/>
      <c r="L612" s="428"/>
      <c r="M612" s="427">
        <v>84008.21</v>
      </c>
      <c r="N612" s="428"/>
      <c r="O612" s="427"/>
      <c r="P612" s="427">
        <v>89837</v>
      </c>
      <c r="Q612" s="428"/>
      <c r="R612" s="429">
        <v>100091</v>
      </c>
      <c r="S612" s="428"/>
      <c r="T612" s="427">
        <v>0</v>
      </c>
      <c r="U612" s="427">
        <v>0</v>
      </c>
      <c r="V612" s="429">
        <v>33511.449999999997</v>
      </c>
      <c r="W612" s="427">
        <f t="shared" si="98"/>
        <v>33511.449999999997</v>
      </c>
      <c r="X612" s="427">
        <v>100090.57</v>
      </c>
      <c r="Y612" s="427">
        <f t="shared" si="109"/>
        <v>0.42999999999301508</v>
      </c>
      <c r="Z612" s="287"/>
      <c r="AA612" s="285"/>
      <c r="AB612" s="264"/>
      <c r="AC612" s="264"/>
    </row>
    <row r="613" spans="1:31">
      <c r="A613" s="426"/>
      <c r="B613" s="426"/>
      <c r="C613" s="426"/>
      <c r="D613" s="426"/>
      <c r="E613" s="426"/>
      <c r="F613" s="427">
        <f>SUM(F607:F612)</f>
        <v>531321.49</v>
      </c>
      <c r="G613" s="427"/>
      <c r="H613" s="427">
        <f>SUM(H607:H612)</f>
        <v>534043.81000000006</v>
      </c>
      <c r="I613" s="427"/>
      <c r="J613" s="427">
        <f>SUM(J607:J612)</f>
        <v>534929.27</v>
      </c>
      <c r="K613" s="428">
        <f>SUM(K607:K612)</f>
        <v>8</v>
      </c>
      <c r="L613" s="428"/>
      <c r="M613" s="427">
        <f>SUM(M607:M612)</f>
        <v>630570.1399999999</v>
      </c>
      <c r="N613" s="428">
        <f>SUM(N607:N612)</f>
        <v>9</v>
      </c>
      <c r="O613" s="427"/>
      <c r="P613" s="427">
        <f>SUM(P607:P612)</f>
        <v>659488.06000000006</v>
      </c>
      <c r="Q613" s="428">
        <f>SUM(Q607:Q612)</f>
        <v>8</v>
      </c>
      <c r="R613" s="427">
        <f>SUM(R607:R612)</f>
        <v>677556</v>
      </c>
      <c r="S613" s="428">
        <f>SUM(S607:S612)</f>
        <v>9</v>
      </c>
      <c r="T613" s="427">
        <f t="shared" ref="T613:Y613" si="110">SUM(T607:T612)</f>
        <v>0</v>
      </c>
      <c r="U613" s="427">
        <f t="shared" si="110"/>
        <v>0</v>
      </c>
      <c r="V613" s="427">
        <f t="shared" si="110"/>
        <v>223273.65999999997</v>
      </c>
      <c r="W613" s="427">
        <f t="shared" si="110"/>
        <v>223273.65999999997</v>
      </c>
      <c r="X613" s="427">
        <f>SUM(X607:X612)</f>
        <v>677555.57000000007</v>
      </c>
      <c r="Y613" s="427">
        <f t="shared" si="110"/>
        <v>0.42999999999301508</v>
      </c>
      <c r="Z613" s="287"/>
      <c r="AA613" s="285"/>
      <c r="AB613" s="264"/>
      <c r="AC613" s="264"/>
    </row>
    <row r="614" spans="1:31">
      <c r="A614" s="426"/>
      <c r="B614" s="426"/>
      <c r="C614" s="426"/>
      <c r="D614" s="426"/>
      <c r="E614" s="426"/>
      <c r="F614" s="427"/>
      <c r="G614" s="427"/>
      <c r="H614" s="427"/>
      <c r="I614" s="427"/>
      <c r="J614" s="427"/>
      <c r="K614" s="428"/>
      <c r="L614" s="428"/>
      <c r="M614" s="427"/>
      <c r="N614" s="428"/>
      <c r="O614" s="427"/>
      <c r="P614" s="427"/>
      <c r="Q614" s="428"/>
      <c r="R614" s="427"/>
      <c r="S614" s="428"/>
      <c r="T614" s="427"/>
      <c r="U614" s="427"/>
      <c r="V614" s="427"/>
      <c r="W614" s="427"/>
      <c r="X614" s="427"/>
      <c r="Y614" s="427"/>
      <c r="Z614" s="287"/>
      <c r="AA614" s="285"/>
      <c r="AB614" s="264"/>
      <c r="AC614" s="264"/>
    </row>
    <row r="615" spans="1:31">
      <c r="A615" s="426" t="s">
        <v>794</v>
      </c>
      <c r="B615" s="426" t="s">
        <v>1118</v>
      </c>
      <c r="C615" s="426" t="s">
        <v>1119</v>
      </c>
      <c r="D615" s="426" t="s">
        <v>797</v>
      </c>
      <c r="E615" s="426" t="s">
        <v>798</v>
      </c>
      <c r="F615" s="427">
        <v>155097.14000000001</v>
      </c>
      <c r="G615" s="427"/>
      <c r="H615" s="427">
        <v>73835.7</v>
      </c>
      <c r="I615" s="427"/>
      <c r="J615" s="427">
        <v>37660.92</v>
      </c>
      <c r="K615" s="428">
        <v>1</v>
      </c>
      <c r="L615" s="428"/>
      <c r="M615" s="427">
        <v>55608.35</v>
      </c>
      <c r="N615" s="428">
        <v>2</v>
      </c>
      <c r="O615" s="427"/>
      <c r="P615" s="427">
        <v>68659</v>
      </c>
      <c r="Q615" s="428">
        <v>2</v>
      </c>
      <c r="R615" s="427">
        <v>75711</v>
      </c>
      <c r="S615" s="428">
        <v>2</v>
      </c>
      <c r="T615" s="427">
        <v>0</v>
      </c>
      <c r="U615" s="427">
        <v>0</v>
      </c>
      <c r="V615" s="429">
        <v>25215.98</v>
      </c>
      <c r="W615" s="427">
        <f>T615+U615+V615</f>
        <v>25215.98</v>
      </c>
      <c r="X615" s="427">
        <v>75711</v>
      </c>
      <c r="Y615" s="427">
        <f>R615-X615</f>
        <v>0</v>
      </c>
      <c r="Z615" s="287"/>
      <c r="AA615" s="285"/>
      <c r="AB615" s="264"/>
      <c r="AC615" s="264"/>
    </row>
    <row r="616" spans="1:31">
      <c r="A616" s="426" t="s">
        <v>794</v>
      </c>
      <c r="B616" s="426" t="s">
        <v>1118</v>
      </c>
      <c r="C616" s="426" t="s">
        <v>1119</v>
      </c>
      <c r="D616" s="426" t="s">
        <v>819</v>
      </c>
      <c r="E616" s="426" t="s">
        <v>820</v>
      </c>
      <c r="F616" s="427">
        <v>750</v>
      </c>
      <c r="G616" s="427"/>
      <c r="H616" s="427">
        <v>500</v>
      </c>
      <c r="I616" s="427"/>
      <c r="J616" s="427">
        <v>275</v>
      </c>
      <c r="K616" s="428"/>
      <c r="L616" s="428"/>
      <c r="M616" s="427">
        <v>425</v>
      </c>
      <c r="N616" s="428"/>
      <c r="O616" s="427"/>
      <c r="P616" s="427">
        <v>250</v>
      </c>
      <c r="Q616" s="428"/>
      <c r="R616" s="427">
        <v>250</v>
      </c>
      <c r="S616" s="428"/>
      <c r="T616" s="427">
        <v>0</v>
      </c>
      <c r="U616" s="427">
        <v>0</v>
      </c>
      <c r="V616" s="429">
        <v>0</v>
      </c>
      <c r="W616" s="427">
        <f>T616+U616+V616</f>
        <v>0</v>
      </c>
      <c r="X616" s="427">
        <v>250</v>
      </c>
      <c r="Y616" s="427">
        <f>R616-X616</f>
        <v>0</v>
      </c>
      <c r="Z616" s="287"/>
      <c r="AA616" s="285"/>
      <c r="AB616" s="264"/>
      <c r="AC616" s="264"/>
    </row>
    <row r="617" spans="1:31">
      <c r="A617" s="426" t="s">
        <v>794</v>
      </c>
      <c r="B617" s="426" t="s">
        <v>1118</v>
      </c>
      <c r="C617" s="426" t="s">
        <v>1119</v>
      </c>
      <c r="D617" s="426" t="s">
        <v>803</v>
      </c>
      <c r="E617" s="426" t="s">
        <v>804</v>
      </c>
      <c r="F617" s="427">
        <v>498.51</v>
      </c>
      <c r="G617" s="427"/>
      <c r="H617" s="427">
        <v>458.81</v>
      </c>
      <c r="I617" s="427"/>
      <c r="J617" s="427">
        <v>86.99</v>
      </c>
      <c r="K617" s="428"/>
      <c r="L617" s="428"/>
      <c r="M617" s="427">
        <v>290.10000000000002</v>
      </c>
      <c r="N617" s="428"/>
      <c r="O617" s="427"/>
      <c r="P617" s="427">
        <v>603</v>
      </c>
      <c r="Q617" s="428"/>
      <c r="R617" s="427">
        <v>489</v>
      </c>
      <c r="S617" s="428"/>
      <c r="T617" s="427">
        <v>0</v>
      </c>
      <c r="U617" s="427">
        <v>0</v>
      </c>
      <c r="V617" s="429">
        <v>186.32</v>
      </c>
      <c r="W617" s="427">
        <f>T617+U617+V617</f>
        <v>186.32</v>
      </c>
      <c r="X617" s="427">
        <v>489</v>
      </c>
      <c r="Y617" s="427">
        <f>R617-X617</f>
        <v>0</v>
      </c>
      <c r="Z617" s="287"/>
      <c r="AA617" s="285"/>
      <c r="AB617" s="264"/>
      <c r="AC617" s="264"/>
    </row>
    <row r="618" spans="1:31">
      <c r="A618" s="426" t="s">
        <v>794</v>
      </c>
      <c r="B618" s="426" t="s">
        <v>1118</v>
      </c>
      <c r="C618" s="426" t="s">
        <v>1119</v>
      </c>
      <c r="D618" s="426" t="s">
        <v>831</v>
      </c>
      <c r="E618" s="426" t="s">
        <v>832</v>
      </c>
      <c r="F618" s="427">
        <v>8749.76</v>
      </c>
      <c r="G618" s="427"/>
      <c r="H618" s="427">
        <v>7571</v>
      </c>
      <c r="I618" s="427"/>
      <c r="J618" s="427">
        <v>4417.63</v>
      </c>
      <c r="K618" s="428"/>
      <c r="L618" s="428"/>
      <c r="M618" s="427">
        <v>7229.09</v>
      </c>
      <c r="N618" s="428"/>
      <c r="O618" s="427"/>
      <c r="P618" s="427">
        <v>4931</v>
      </c>
      <c r="Q618" s="428"/>
      <c r="R618" s="427">
        <v>9394</v>
      </c>
      <c r="S618" s="428"/>
      <c r="T618" s="427">
        <v>0</v>
      </c>
      <c r="U618" s="427">
        <v>0</v>
      </c>
      <c r="V618" s="429">
        <v>3278.08</v>
      </c>
      <c r="W618" s="427">
        <f>T618+U618+V618</f>
        <v>3278.08</v>
      </c>
      <c r="X618" s="427">
        <v>9394</v>
      </c>
      <c r="Y618" s="427">
        <f>R618-X618</f>
        <v>0</v>
      </c>
      <c r="Z618" s="287"/>
      <c r="AA618" s="285"/>
      <c r="AB618" s="264"/>
      <c r="AC618" s="264"/>
    </row>
    <row r="619" spans="1:31">
      <c r="A619" s="426" t="s">
        <v>794</v>
      </c>
      <c r="B619" s="426" t="s">
        <v>1118</v>
      </c>
      <c r="C619" s="426" t="s">
        <v>1119</v>
      </c>
      <c r="D619" s="426" t="s">
        <v>807</v>
      </c>
      <c r="E619" s="426" t="s">
        <v>808</v>
      </c>
      <c r="F619" s="427">
        <v>56859.89</v>
      </c>
      <c r="G619" s="427"/>
      <c r="H619" s="427">
        <v>34267.629999999997</v>
      </c>
      <c r="I619" s="427"/>
      <c r="J619" s="427">
        <v>17159.16</v>
      </c>
      <c r="K619" s="428"/>
      <c r="L619" s="428"/>
      <c r="M619" s="427">
        <v>11852.86</v>
      </c>
      <c r="N619" s="428"/>
      <c r="O619" s="427"/>
      <c r="P619" s="427">
        <v>16955</v>
      </c>
      <c r="Q619" s="428"/>
      <c r="R619" s="429">
        <v>16196</v>
      </c>
      <c r="S619" s="428"/>
      <c r="T619" s="427">
        <v>0</v>
      </c>
      <c r="U619" s="427">
        <v>0</v>
      </c>
      <c r="V619" s="429">
        <v>5200.8599999999997</v>
      </c>
      <c r="W619" s="427">
        <f>T619+U619+V619</f>
        <v>5200.8599999999997</v>
      </c>
      <c r="X619" s="427">
        <v>16195.22</v>
      </c>
      <c r="Y619" s="427">
        <f>R619-X619</f>
        <v>0.78000000000065484</v>
      </c>
      <c r="Z619" s="287"/>
      <c r="AA619" s="285"/>
      <c r="AB619" s="264"/>
      <c r="AC619" s="264"/>
    </row>
    <row r="620" spans="1:31">
      <c r="A620" s="426"/>
      <c r="B620" s="426"/>
      <c r="C620" s="426"/>
      <c r="D620" s="426"/>
      <c r="E620" s="426"/>
      <c r="F620" s="427">
        <f>SUM(F615:F619)</f>
        <v>221955.30000000005</v>
      </c>
      <c r="G620" s="427"/>
      <c r="H620" s="427">
        <f>SUM(H615:H619)</f>
        <v>116633.13999999998</v>
      </c>
      <c r="I620" s="427"/>
      <c r="J620" s="427">
        <f>SUM(J615:J619)</f>
        <v>59599.7</v>
      </c>
      <c r="K620" s="428">
        <f>SUM(K615:K619)</f>
        <v>1</v>
      </c>
      <c r="L620" s="428"/>
      <c r="M620" s="427">
        <f>SUM(M615:M619)</f>
        <v>75405.399999999994</v>
      </c>
      <c r="N620" s="428">
        <f>SUM(N615:N619)</f>
        <v>2</v>
      </c>
      <c r="O620" s="427"/>
      <c r="P620" s="427">
        <f>SUM(P615:P619)</f>
        <v>91398</v>
      </c>
      <c r="Q620" s="428">
        <f>SUM(Q615:Q619)</f>
        <v>2</v>
      </c>
      <c r="R620" s="427">
        <f>SUM(R615:R619)</f>
        <v>102040</v>
      </c>
      <c r="S620" s="428">
        <f>SUM(S615:S619)</f>
        <v>2</v>
      </c>
      <c r="T620" s="427">
        <f t="shared" ref="T620:Y620" si="111">SUM(T615:T619)</f>
        <v>0</v>
      </c>
      <c r="U620" s="427">
        <f t="shared" si="111"/>
        <v>0</v>
      </c>
      <c r="V620" s="427">
        <f>SUM(V615:V619)</f>
        <v>33881.24</v>
      </c>
      <c r="W620" s="427">
        <f t="shared" si="111"/>
        <v>33881.24</v>
      </c>
      <c r="X620" s="427">
        <f>SUM(X615:X619)</f>
        <v>102039.22</v>
      </c>
      <c r="Y620" s="427">
        <f t="shared" si="111"/>
        <v>0.78000000000065484</v>
      </c>
      <c r="Z620" s="287"/>
      <c r="AA620" s="285"/>
      <c r="AB620" s="264"/>
      <c r="AC620" s="264"/>
    </row>
    <row r="621" spans="1:31">
      <c r="A621" s="426"/>
      <c r="B621" s="426"/>
      <c r="C621" s="426"/>
      <c r="D621" s="426"/>
      <c r="E621" s="426"/>
      <c r="F621" s="427"/>
      <c r="G621" s="427"/>
      <c r="H621" s="427"/>
      <c r="I621" s="427"/>
      <c r="J621" s="427"/>
      <c r="K621" s="428"/>
      <c r="L621" s="428"/>
      <c r="M621" s="427"/>
      <c r="N621" s="428"/>
      <c r="O621" s="427"/>
      <c r="P621" s="427"/>
      <c r="Q621" s="428"/>
      <c r="R621" s="427"/>
      <c r="S621" s="428"/>
      <c r="T621" s="427"/>
      <c r="U621" s="427"/>
      <c r="V621" s="427"/>
      <c r="W621" s="427"/>
      <c r="X621" s="427"/>
      <c r="Y621" s="427"/>
      <c r="Z621" s="287"/>
      <c r="AA621" s="285"/>
      <c r="AB621" s="264"/>
      <c r="AC621" s="264"/>
    </row>
    <row r="622" spans="1:31">
      <c r="A622" s="426"/>
      <c r="B622" s="426"/>
      <c r="C622" s="439" t="s">
        <v>1120</v>
      </c>
      <c r="D622" s="426"/>
      <c r="E622" s="426"/>
      <c r="F622" s="440">
        <f>F533+F543+F554+F563+F570+F581+F605+F613+F620</f>
        <v>16814347.509999998</v>
      </c>
      <c r="G622" s="440"/>
      <c r="H622" s="440">
        <f>H533+H543+H554+H563+H570+H581+H587+H605+H613+H620</f>
        <v>17137607.649999999</v>
      </c>
      <c r="I622" s="440"/>
      <c r="J622" s="440">
        <f>J533+J543+J554+J563+J570+J581+J587+J605+J613+J620</f>
        <v>16269663.999999998</v>
      </c>
      <c r="K622" s="441">
        <f>K533+K543+K554+K563+K570+K581+K587+K605+K613+K620</f>
        <v>194.8</v>
      </c>
      <c r="L622" s="441"/>
      <c r="M622" s="440">
        <f>M533+M543+M554+M563+M570+M581+M587+M605+M613+M620</f>
        <v>15218900.700000001</v>
      </c>
      <c r="N622" s="441">
        <f>N533+N543+N554+N563+N570+N581+N587+N605+N613+N620</f>
        <v>180.2</v>
      </c>
      <c r="O622" s="440"/>
      <c r="P622" s="440">
        <f t="shared" ref="P622:Y622" si="112">P533+P543+P554+P563+P570+P581+P587+P605+P613+P620</f>
        <v>18064691.190000001</v>
      </c>
      <c r="Q622" s="441">
        <f t="shared" si="112"/>
        <v>203.8</v>
      </c>
      <c r="R622" s="440">
        <f t="shared" si="112"/>
        <v>15818816</v>
      </c>
      <c r="S622" s="441">
        <f t="shared" si="112"/>
        <v>179.2</v>
      </c>
      <c r="T622" s="440">
        <f t="shared" si="112"/>
        <v>0</v>
      </c>
      <c r="U622" s="440">
        <f t="shared" si="112"/>
        <v>2559.87</v>
      </c>
      <c r="V622" s="440">
        <f t="shared" si="112"/>
        <v>3665692.9600000009</v>
      </c>
      <c r="W622" s="440">
        <f t="shared" si="112"/>
        <v>3668252.830000001</v>
      </c>
      <c r="X622" s="440">
        <f t="shared" si="112"/>
        <v>15816901.560000001</v>
      </c>
      <c r="Y622" s="440">
        <f t="shared" si="112"/>
        <v>1914.4399999999896</v>
      </c>
      <c r="Z622" s="287"/>
      <c r="AA622" s="285"/>
      <c r="AB622" s="264"/>
      <c r="AC622" s="264"/>
    </row>
    <row r="623" spans="1:31">
      <c r="A623" s="426"/>
      <c r="B623" s="426"/>
      <c r="C623" s="426"/>
      <c r="D623" s="426"/>
      <c r="E623" s="426"/>
      <c r="F623" s="427"/>
      <c r="G623" s="427"/>
      <c r="H623" s="427"/>
      <c r="I623" s="427"/>
      <c r="J623" s="427"/>
      <c r="K623" s="428"/>
      <c r="L623" s="428"/>
      <c r="M623" s="427"/>
      <c r="N623" s="428"/>
      <c r="O623" s="427"/>
      <c r="P623" s="427"/>
      <c r="Q623" s="428"/>
      <c r="R623" s="427"/>
      <c r="S623" s="428"/>
      <c r="T623" s="427"/>
      <c r="U623" s="427"/>
      <c r="V623" s="427"/>
      <c r="W623" s="427"/>
      <c r="X623" s="427"/>
      <c r="Y623" s="427"/>
      <c r="Z623" s="287"/>
      <c r="AA623" s="285"/>
      <c r="AB623" s="264"/>
      <c r="AC623" s="264"/>
    </row>
    <row r="624" spans="1:31">
      <c r="A624" s="426" t="s">
        <v>794</v>
      </c>
      <c r="B624" s="426" t="s">
        <v>1121</v>
      </c>
      <c r="C624" s="426" t="s">
        <v>1122</v>
      </c>
      <c r="D624" s="426" t="s">
        <v>797</v>
      </c>
      <c r="E624" s="426" t="s">
        <v>798</v>
      </c>
      <c r="F624" s="427">
        <v>745535.47</v>
      </c>
      <c r="G624" s="427"/>
      <c r="H624" s="427">
        <v>799840.21</v>
      </c>
      <c r="I624" s="427"/>
      <c r="J624" s="427">
        <v>214245.63</v>
      </c>
      <c r="K624" s="428">
        <v>3</v>
      </c>
      <c r="L624" s="428"/>
      <c r="M624" s="427">
        <v>300072.78000000003</v>
      </c>
      <c r="N624" s="428">
        <v>2</v>
      </c>
      <c r="O624" s="427"/>
      <c r="P624" s="427">
        <v>360000</v>
      </c>
      <c r="Q624" s="428">
        <v>5</v>
      </c>
      <c r="R624" s="427">
        <v>337919</v>
      </c>
      <c r="S624" s="428">
        <v>2</v>
      </c>
      <c r="T624" s="427">
        <v>0</v>
      </c>
      <c r="U624" s="427">
        <v>0</v>
      </c>
      <c r="V624" s="429">
        <v>105025.82</v>
      </c>
      <c r="W624" s="427">
        <f t="shared" ref="W624:W687" si="113">T624+U624+V624</f>
        <v>105025.82</v>
      </c>
      <c r="X624" s="427">
        <v>337919</v>
      </c>
      <c r="Y624" s="427">
        <f t="shared" ref="Y624:Y641" si="114">R624-X624</f>
        <v>0</v>
      </c>
      <c r="Z624" s="287"/>
      <c r="AA624" s="292"/>
      <c r="AB624" s="272"/>
      <c r="AC624" s="272"/>
      <c r="AD624" s="272"/>
      <c r="AE624" s="273"/>
    </row>
    <row r="625" spans="1:31">
      <c r="A625" s="426" t="s">
        <v>794</v>
      </c>
      <c r="B625" s="426" t="s">
        <v>1121</v>
      </c>
      <c r="C625" s="426" t="s">
        <v>1122</v>
      </c>
      <c r="D625" s="426" t="s">
        <v>813</v>
      </c>
      <c r="E625" s="426" t="s">
        <v>814</v>
      </c>
      <c r="F625" s="427">
        <v>1400</v>
      </c>
      <c r="G625" s="427"/>
      <c r="H625" s="427">
        <v>1400</v>
      </c>
      <c r="I625" s="427"/>
      <c r="J625" s="427">
        <v>0</v>
      </c>
      <c r="K625" s="428"/>
      <c r="L625" s="428"/>
      <c r="M625" s="427">
        <v>0</v>
      </c>
      <c r="N625" s="428"/>
      <c r="O625" s="427"/>
      <c r="P625" s="427">
        <v>0</v>
      </c>
      <c r="Q625" s="428"/>
      <c r="R625" s="427">
        <v>1400</v>
      </c>
      <c r="S625" s="428"/>
      <c r="T625" s="427">
        <v>0</v>
      </c>
      <c r="U625" s="427">
        <v>0</v>
      </c>
      <c r="V625" s="427">
        <v>0</v>
      </c>
      <c r="W625" s="427">
        <f t="shared" si="113"/>
        <v>0</v>
      </c>
      <c r="X625" s="427">
        <v>1400</v>
      </c>
      <c r="Y625" s="427">
        <f t="shared" si="114"/>
        <v>0</v>
      </c>
      <c r="Z625" s="287"/>
      <c r="AA625" s="292"/>
      <c r="AB625" s="272"/>
      <c r="AC625" s="272"/>
      <c r="AD625" s="272"/>
      <c r="AE625" s="273"/>
    </row>
    <row r="626" spans="1:31">
      <c r="A626" s="426" t="s">
        <v>794</v>
      </c>
      <c r="B626" s="426" t="s">
        <v>1121</v>
      </c>
      <c r="C626" s="426" t="s">
        <v>1122</v>
      </c>
      <c r="D626" s="426" t="s">
        <v>819</v>
      </c>
      <c r="E626" s="426" t="s">
        <v>820</v>
      </c>
      <c r="F626" s="427">
        <v>5800</v>
      </c>
      <c r="G626" s="427"/>
      <c r="H626" s="427">
        <v>5280</v>
      </c>
      <c r="I626" s="427"/>
      <c r="J626" s="427">
        <v>0</v>
      </c>
      <c r="K626" s="428"/>
      <c r="L626" s="428"/>
      <c r="M626" s="427">
        <v>0</v>
      </c>
      <c r="N626" s="428"/>
      <c r="O626" s="427"/>
      <c r="P626" s="427">
        <v>0</v>
      </c>
      <c r="Q626" s="428"/>
      <c r="R626" s="427">
        <v>1920</v>
      </c>
      <c r="S626" s="428"/>
      <c r="T626" s="427">
        <v>0</v>
      </c>
      <c r="U626" s="427">
        <v>0</v>
      </c>
      <c r="V626" s="429">
        <v>640</v>
      </c>
      <c r="W626" s="427">
        <f t="shared" si="113"/>
        <v>640</v>
      </c>
      <c r="X626" s="427">
        <v>1920</v>
      </c>
      <c r="Y626" s="427">
        <f t="shared" si="114"/>
        <v>0</v>
      </c>
      <c r="Z626" s="287"/>
      <c r="AA626" s="292"/>
      <c r="AB626" s="272"/>
      <c r="AC626" s="272"/>
      <c r="AD626" s="272"/>
      <c r="AE626" s="273"/>
    </row>
    <row r="627" spans="1:31">
      <c r="A627" s="426" t="s">
        <v>794</v>
      </c>
      <c r="B627" s="426" t="s">
        <v>1121</v>
      </c>
      <c r="C627" s="426" t="s">
        <v>1122</v>
      </c>
      <c r="D627" s="426" t="s">
        <v>803</v>
      </c>
      <c r="E627" s="426" t="s">
        <v>804</v>
      </c>
      <c r="F627" s="427">
        <v>8952.7099999999991</v>
      </c>
      <c r="G627" s="427"/>
      <c r="H627" s="427">
        <v>9561.56</v>
      </c>
      <c r="I627" s="427"/>
      <c r="J627" s="427">
        <v>4256.1000000000004</v>
      </c>
      <c r="K627" s="428"/>
      <c r="L627" s="428"/>
      <c r="M627" s="427">
        <v>4599</v>
      </c>
      <c r="N627" s="428"/>
      <c r="O627" s="427"/>
      <c r="P627" s="427">
        <v>5220</v>
      </c>
      <c r="Q627" s="428"/>
      <c r="R627" s="427">
        <v>2663</v>
      </c>
      <c r="S627" s="428"/>
      <c r="T627" s="427">
        <v>0</v>
      </c>
      <c r="U627" s="427">
        <v>0</v>
      </c>
      <c r="V627" s="429">
        <v>770.27</v>
      </c>
      <c r="W627" s="427">
        <f t="shared" si="113"/>
        <v>770.27</v>
      </c>
      <c r="X627" s="427">
        <v>2663</v>
      </c>
      <c r="Y627" s="427">
        <f t="shared" si="114"/>
        <v>0</v>
      </c>
      <c r="Z627" s="287"/>
      <c r="AA627" s="292"/>
      <c r="AB627" s="272"/>
      <c r="AC627" s="272"/>
      <c r="AD627" s="272"/>
      <c r="AE627" s="273"/>
    </row>
    <row r="628" spans="1:31">
      <c r="A628" s="426" t="s">
        <v>794</v>
      </c>
      <c r="B628" s="426" t="s">
        <v>1121</v>
      </c>
      <c r="C628" s="426" t="s">
        <v>1122</v>
      </c>
      <c r="D628" s="426" t="s">
        <v>805</v>
      </c>
      <c r="E628" s="426" t="s">
        <v>806</v>
      </c>
      <c r="F628" s="427">
        <v>3062.64</v>
      </c>
      <c r="G628" s="427"/>
      <c r="H628" s="427">
        <v>0</v>
      </c>
      <c r="I628" s="427"/>
      <c r="J628" s="427">
        <v>14868.83</v>
      </c>
      <c r="K628" s="428"/>
      <c r="L628" s="428"/>
      <c r="M628" s="427">
        <v>6528.46</v>
      </c>
      <c r="N628" s="428"/>
      <c r="O628" s="427"/>
      <c r="P628" s="427">
        <v>11780</v>
      </c>
      <c r="Q628" s="428"/>
      <c r="R628" s="427">
        <v>12185</v>
      </c>
      <c r="S628" s="428"/>
      <c r="T628" s="427">
        <v>0</v>
      </c>
      <c r="U628" s="427">
        <v>0</v>
      </c>
      <c r="V628" s="429">
        <v>3099.32</v>
      </c>
      <c r="W628" s="427">
        <f t="shared" si="113"/>
        <v>3099.32</v>
      </c>
      <c r="X628" s="427">
        <v>12184.84</v>
      </c>
      <c r="Y628" s="427">
        <f t="shared" si="114"/>
        <v>0.15999999999985448</v>
      </c>
      <c r="Z628" s="287"/>
      <c r="AA628" s="292"/>
      <c r="AB628" s="272"/>
      <c r="AC628" s="272"/>
      <c r="AD628" s="272"/>
      <c r="AE628" s="273"/>
    </row>
    <row r="629" spans="1:31">
      <c r="A629" s="426" t="s">
        <v>794</v>
      </c>
      <c r="B629" s="426" t="s">
        <v>1121</v>
      </c>
      <c r="C629" s="426" t="s">
        <v>1122</v>
      </c>
      <c r="D629" s="426" t="s">
        <v>831</v>
      </c>
      <c r="E629" s="426" t="s">
        <v>832</v>
      </c>
      <c r="F629" s="427">
        <v>0</v>
      </c>
      <c r="G629" s="427"/>
      <c r="H629" s="427">
        <v>0</v>
      </c>
      <c r="I629" s="427"/>
      <c r="J629" s="427">
        <v>7640.46</v>
      </c>
      <c r="K629" s="428"/>
      <c r="L629" s="428"/>
      <c r="M629" s="427">
        <v>12010.34</v>
      </c>
      <c r="N629" s="428"/>
      <c r="O629" s="427"/>
      <c r="P629" s="427">
        <v>5535</v>
      </c>
      <c r="Q629" s="428"/>
      <c r="R629" s="427">
        <v>1686</v>
      </c>
      <c r="S629" s="428"/>
      <c r="T629" s="427">
        <v>0</v>
      </c>
      <c r="U629" s="427">
        <v>0</v>
      </c>
      <c r="V629" s="429">
        <v>1685.68</v>
      </c>
      <c r="W629" s="427">
        <f t="shared" si="113"/>
        <v>1685.68</v>
      </c>
      <c r="X629" s="427">
        <v>1685.68</v>
      </c>
      <c r="Y629" s="427">
        <f t="shared" si="114"/>
        <v>0.31999999999993634</v>
      </c>
      <c r="Z629" s="287"/>
      <c r="AA629" s="292"/>
      <c r="AB629" s="272"/>
      <c r="AC629" s="272"/>
      <c r="AD629" s="272"/>
      <c r="AE629" s="273"/>
    </row>
    <row r="630" spans="1:31">
      <c r="A630" s="426" t="s">
        <v>794</v>
      </c>
      <c r="B630" s="426" t="s">
        <v>1121</v>
      </c>
      <c r="C630" s="426" t="s">
        <v>1122</v>
      </c>
      <c r="D630" s="426" t="s">
        <v>807</v>
      </c>
      <c r="E630" s="426" t="s">
        <v>808</v>
      </c>
      <c r="F630" s="427">
        <v>43881.55</v>
      </c>
      <c r="G630" s="427"/>
      <c r="H630" s="427">
        <v>34118.57</v>
      </c>
      <c r="I630" s="427"/>
      <c r="J630" s="427">
        <v>9343.23</v>
      </c>
      <c r="K630" s="428"/>
      <c r="L630" s="428"/>
      <c r="M630" s="427">
        <v>14894.53</v>
      </c>
      <c r="N630" s="428"/>
      <c r="O630" s="427"/>
      <c r="P630" s="427">
        <v>21759</v>
      </c>
      <c r="Q630" s="428"/>
      <c r="R630" s="429">
        <v>7783</v>
      </c>
      <c r="S630" s="428"/>
      <c r="T630" s="427">
        <v>0</v>
      </c>
      <c r="U630" s="427">
        <v>0</v>
      </c>
      <c r="V630" s="429">
        <v>2671.92</v>
      </c>
      <c r="W630" s="427">
        <f t="shared" si="113"/>
        <v>2671.92</v>
      </c>
      <c r="X630" s="427">
        <v>7783</v>
      </c>
      <c r="Y630" s="427">
        <f t="shared" si="114"/>
        <v>0</v>
      </c>
      <c r="Z630" s="287"/>
      <c r="AA630" s="292"/>
      <c r="AB630" s="272"/>
      <c r="AC630" s="272"/>
      <c r="AD630" s="272"/>
      <c r="AE630" s="273"/>
    </row>
    <row r="631" spans="1:31">
      <c r="A631" s="426" t="s">
        <v>794</v>
      </c>
      <c r="B631" s="426" t="s">
        <v>1121</v>
      </c>
      <c r="C631" s="426" t="s">
        <v>1122</v>
      </c>
      <c r="D631" s="431" t="s">
        <v>809</v>
      </c>
      <c r="E631" s="426" t="s">
        <v>810</v>
      </c>
      <c r="F631" s="427"/>
      <c r="G631" s="427"/>
      <c r="H631" s="427"/>
      <c r="I631" s="427"/>
      <c r="J631" s="427"/>
      <c r="K631" s="428"/>
      <c r="L631" s="428"/>
      <c r="M631" s="427">
        <v>0</v>
      </c>
      <c r="N631" s="428"/>
      <c r="O631" s="427"/>
      <c r="P631" s="427"/>
      <c r="Q631" s="428"/>
      <c r="R631" s="427">
        <v>0</v>
      </c>
      <c r="S631" s="428"/>
      <c r="T631" s="427">
        <v>0</v>
      </c>
      <c r="U631" s="427">
        <v>0</v>
      </c>
      <c r="V631" s="427">
        <v>0</v>
      </c>
      <c r="W631" s="427">
        <f t="shared" si="113"/>
        <v>0</v>
      </c>
      <c r="X631" s="427">
        <v>0</v>
      </c>
      <c r="Y631" s="427">
        <f t="shared" si="114"/>
        <v>0</v>
      </c>
      <c r="Z631" s="287"/>
      <c r="AA631" s="292"/>
      <c r="AB631" s="272"/>
      <c r="AC631" s="272"/>
      <c r="AD631" s="272"/>
      <c r="AE631" s="273"/>
    </row>
    <row r="632" spans="1:31">
      <c r="A632" s="426" t="s">
        <v>794</v>
      </c>
      <c r="B632" s="426" t="s">
        <v>1121</v>
      </c>
      <c r="C632" s="426" t="s">
        <v>1122</v>
      </c>
      <c r="D632" s="426" t="s">
        <v>960</v>
      </c>
      <c r="E632" s="426" t="s">
        <v>961</v>
      </c>
      <c r="F632" s="427">
        <v>29386</v>
      </c>
      <c r="G632" s="427"/>
      <c r="H632" s="427">
        <v>29386</v>
      </c>
      <c r="I632" s="427"/>
      <c r="J632" s="427">
        <v>32717</v>
      </c>
      <c r="K632" s="428"/>
      <c r="L632" s="428"/>
      <c r="M632" s="427">
        <v>46104</v>
      </c>
      <c r="N632" s="428"/>
      <c r="O632" s="427"/>
      <c r="P632" s="427">
        <v>35000</v>
      </c>
      <c r="Q632" s="428"/>
      <c r="R632" s="427">
        <v>48308</v>
      </c>
      <c r="S632" s="428"/>
      <c r="T632" s="427">
        <v>0</v>
      </c>
      <c r="U632" s="427">
        <v>0</v>
      </c>
      <c r="V632" s="427">
        <v>48308</v>
      </c>
      <c r="W632" s="427">
        <f t="shared" si="113"/>
        <v>48308</v>
      </c>
      <c r="X632" s="427">
        <v>48308</v>
      </c>
      <c r="Y632" s="427">
        <f t="shared" si="114"/>
        <v>0</v>
      </c>
      <c r="Z632" s="287"/>
      <c r="AA632" s="292"/>
      <c r="AB632" s="272"/>
      <c r="AC632" s="272"/>
      <c r="AD632" s="272"/>
      <c r="AE632" s="273"/>
    </row>
    <row r="633" spans="1:31">
      <c r="A633" s="426" t="s">
        <v>794</v>
      </c>
      <c r="B633" s="426" t="s">
        <v>1121</v>
      </c>
      <c r="C633" s="426" t="s">
        <v>1122</v>
      </c>
      <c r="D633" s="426" t="s">
        <v>890</v>
      </c>
      <c r="E633" s="426" t="s">
        <v>891</v>
      </c>
      <c r="F633" s="427">
        <v>72279.490000000005</v>
      </c>
      <c r="G633" s="427"/>
      <c r="H633" s="427">
        <v>112846.5</v>
      </c>
      <c r="I633" s="427"/>
      <c r="J633" s="427">
        <v>129863.2</v>
      </c>
      <c r="K633" s="428"/>
      <c r="L633" s="428"/>
      <c r="M633" s="427">
        <v>113247.5</v>
      </c>
      <c r="N633" s="428"/>
      <c r="O633" s="427"/>
      <c r="P633" s="427">
        <v>84951</v>
      </c>
      <c r="Q633" s="428"/>
      <c r="R633" s="427">
        <v>84951</v>
      </c>
      <c r="S633" s="428"/>
      <c r="T633" s="429">
        <v>0</v>
      </c>
      <c r="U633" s="429">
        <v>3734</v>
      </c>
      <c r="V633" s="429">
        <v>45214</v>
      </c>
      <c r="W633" s="427">
        <f t="shared" si="113"/>
        <v>48948</v>
      </c>
      <c r="X633" s="427">
        <v>84951</v>
      </c>
      <c r="Y633" s="427">
        <f t="shared" si="114"/>
        <v>0</v>
      </c>
      <c r="Z633" s="287"/>
      <c r="AA633" s="292"/>
      <c r="AB633" s="272"/>
      <c r="AC633" s="272"/>
      <c r="AD633" s="272"/>
      <c r="AE633" s="273"/>
    </row>
    <row r="634" spans="1:31">
      <c r="A634" s="426" t="s">
        <v>794</v>
      </c>
      <c r="B634" s="426" t="s">
        <v>1121</v>
      </c>
      <c r="C634" s="426" t="s">
        <v>1122</v>
      </c>
      <c r="D634" s="426" t="s">
        <v>843</v>
      </c>
      <c r="E634" s="426" t="s">
        <v>844</v>
      </c>
      <c r="F634" s="427">
        <v>3414.06</v>
      </c>
      <c r="G634" s="427"/>
      <c r="H634" s="427">
        <v>4016.4</v>
      </c>
      <c r="I634" s="427"/>
      <c r="J634" s="427">
        <v>6332.65</v>
      </c>
      <c r="K634" s="428"/>
      <c r="L634" s="428"/>
      <c r="M634" s="427">
        <v>17090.95</v>
      </c>
      <c r="N634" s="428"/>
      <c r="O634" s="427"/>
      <c r="P634" s="427">
        <v>9500</v>
      </c>
      <c r="Q634" s="428"/>
      <c r="R634" s="427">
        <v>9500</v>
      </c>
      <c r="S634" s="428"/>
      <c r="T634" s="429">
        <v>0</v>
      </c>
      <c r="U634" s="429">
        <v>2414.96</v>
      </c>
      <c r="V634" s="429">
        <v>3158.02</v>
      </c>
      <c r="W634" s="427">
        <f t="shared" si="113"/>
        <v>5572.98</v>
      </c>
      <c r="X634" s="427">
        <v>9500</v>
      </c>
      <c r="Y634" s="427">
        <f t="shared" si="114"/>
        <v>0</v>
      </c>
      <c r="Z634" s="287"/>
      <c r="AA634" s="292"/>
      <c r="AB634" s="272"/>
      <c r="AC634" s="272"/>
      <c r="AD634" s="272"/>
      <c r="AE634" s="273"/>
    </row>
    <row r="635" spans="1:31">
      <c r="A635" s="426" t="s">
        <v>794</v>
      </c>
      <c r="B635" s="426" t="s">
        <v>1121</v>
      </c>
      <c r="C635" s="426" t="s">
        <v>1122</v>
      </c>
      <c r="D635" s="426" t="s">
        <v>972</v>
      </c>
      <c r="E635" s="426" t="s">
        <v>973</v>
      </c>
      <c r="F635" s="427">
        <v>0</v>
      </c>
      <c r="G635" s="427"/>
      <c r="H635" s="427">
        <v>0</v>
      </c>
      <c r="I635" s="427"/>
      <c r="J635" s="427">
        <v>298.26</v>
      </c>
      <c r="K635" s="428"/>
      <c r="L635" s="428"/>
      <c r="M635" s="427">
        <v>149.9</v>
      </c>
      <c r="N635" s="428"/>
      <c r="O635" s="427"/>
      <c r="P635" s="427">
        <v>0</v>
      </c>
      <c r="Q635" s="428"/>
      <c r="R635" s="427">
        <v>0</v>
      </c>
      <c r="S635" s="428"/>
      <c r="T635" s="427">
        <v>0</v>
      </c>
      <c r="U635" s="427">
        <v>0</v>
      </c>
      <c r="V635" s="427">
        <v>0</v>
      </c>
      <c r="W635" s="427">
        <f t="shared" si="113"/>
        <v>0</v>
      </c>
      <c r="X635" s="427">
        <v>0</v>
      </c>
      <c r="Y635" s="427">
        <f t="shared" si="114"/>
        <v>0</v>
      </c>
      <c r="Z635" s="287"/>
      <c r="AA635" s="292"/>
      <c r="AB635" s="272"/>
      <c r="AC635" s="272"/>
      <c r="AD635" s="272"/>
      <c r="AE635" s="273"/>
    </row>
    <row r="636" spans="1:31">
      <c r="A636" s="426" t="s">
        <v>794</v>
      </c>
      <c r="B636" s="426" t="s">
        <v>1121</v>
      </c>
      <c r="C636" s="426" t="s">
        <v>1122</v>
      </c>
      <c r="D636" s="426" t="s">
        <v>1123</v>
      </c>
      <c r="E636" s="426" t="s">
        <v>1124</v>
      </c>
      <c r="F636" s="427">
        <v>1414.44</v>
      </c>
      <c r="G636" s="427"/>
      <c r="H636" s="427">
        <v>49</v>
      </c>
      <c r="I636" s="427"/>
      <c r="J636" s="427">
        <v>238</v>
      </c>
      <c r="K636" s="428"/>
      <c r="L636" s="428"/>
      <c r="M636" s="427">
        <v>250</v>
      </c>
      <c r="N636" s="428"/>
      <c r="O636" s="427"/>
      <c r="P636" s="427">
        <v>250</v>
      </c>
      <c r="Q636" s="428"/>
      <c r="R636" s="427">
        <v>250</v>
      </c>
      <c r="S636" s="428"/>
      <c r="T636" s="427">
        <v>0</v>
      </c>
      <c r="U636" s="427">
        <v>0</v>
      </c>
      <c r="V636" s="427">
        <v>0</v>
      </c>
      <c r="W636" s="427">
        <f t="shared" si="113"/>
        <v>0</v>
      </c>
      <c r="X636" s="427">
        <v>250</v>
      </c>
      <c r="Y636" s="427">
        <f t="shared" si="114"/>
        <v>0</v>
      </c>
      <c r="Z636" s="287"/>
      <c r="AA636" s="292"/>
      <c r="AB636" s="272"/>
      <c r="AC636" s="272"/>
      <c r="AD636" s="272"/>
      <c r="AE636" s="273"/>
    </row>
    <row r="637" spans="1:31">
      <c r="A637" s="426" t="s">
        <v>794</v>
      </c>
      <c r="B637" s="426" t="s">
        <v>1121</v>
      </c>
      <c r="C637" s="426" t="s">
        <v>1122</v>
      </c>
      <c r="D637" s="426" t="s">
        <v>974</v>
      </c>
      <c r="E637" s="426" t="s">
        <v>975</v>
      </c>
      <c r="F637" s="427">
        <v>76874.929999999993</v>
      </c>
      <c r="G637" s="427"/>
      <c r="H637" s="427">
        <v>56514.6</v>
      </c>
      <c r="I637" s="427"/>
      <c r="J637" s="254">
        <v>50295.61</v>
      </c>
      <c r="K637" s="428"/>
      <c r="L637" s="428"/>
      <c r="M637" s="427">
        <v>43104.08</v>
      </c>
      <c r="N637" s="428"/>
      <c r="O637" s="254"/>
      <c r="P637" s="427">
        <v>66000</v>
      </c>
      <c r="Q637" s="428"/>
      <c r="R637" s="427">
        <v>66000</v>
      </c>
      <c r="S637" s="428"/>
      <c r="T637" s="427">
        <v>0</v>
      </c>
      <c r="U637" s="429">
        <v>12062.82</v>
      </c>
      <c r="V637" s="429">
        <v>16114.28</v>
      </c>
      <c r="W637" s="427">
        <f t="shared" si="113"/>
        <v>28177.1</v>
      </c>
      <c r="X637" s="427">
        <v>66000</v>
      </c>
      <c r="Y637" s="427">
        <f t="shared" si="114"/>
        <v>0</v>
      </c>
      <c r="Z637" s="287"/>
      <c r="AA637" s="292"/>
      <c r="AB637" s="272"/>
      <c r="AC637" s="272"/>
      <c r="AD637" s="272"/>
      <c r="AE637" s="273"/>
    </row>
    <row r="638" spans="1:31">
      <c r="A638" s="426" t="s">
        <v>794</v>
      </c>
      <c r="B638" s="426" t="s">
        <v>1121</v>
      </c>
      <c r="C638" s="426" t="s">
        <v>1122</v>
      </c>
      <c r="D638" s="426" t="s">
        <v>1125</v>
      </c>
      <c r="E638" s="426" t="s">
        <v>1126</v>
      </c>
      <c r="F638" s="427">
        <v>3217.72</v>
      </c>
      <c r="G638" s="427"/>
      <c r="H638" s="427">
        <v>1387.15</v>
      </c>
      <c r="I638" s="427"/>
      <c r="J638" s="427">
        <v>7663.7</v>
      </c>
      <c r="K638" s="428"/>
      <c r="L638" s="428"/>
      <c r="M638" s="427">
        <v>1906.97</v>
      </c>
      <c r="N638" s="428"/>
      <c r="O638" s="427"/>
      <c r="P638" s="427">
        <v>4000</v>
      </c>
      <c r="Q638" s="428"/>
      <c r="R638" s="427">
        <v>4000</v>
      </c>
      <c r="S638" s="428"/>
      <c r="T638" s="427">
        <v>0</v>
      </c>
      <c r="U638" s="429">
        <v>0</v>
      </c>
      <c r="V638" s="429">
        <v>2534.35</v>
      </c>
      <c r="W638" s="427">
        <f t="shared" si="113"/>
        <v>2534.35</v>
      </c>
      <c r="X638" s="427">
        <v>4000</v>
      </c>
      <c r="Y638" s="427">
        <f t="shared" si="114"/>
        <v>0</v>
      </c>
      <c r="Z638" s="287"/>
      <c r="AA638" s="292"/>
      <c r="AB638" s="272"/>
      <c r="AC638" s="272"/>
      <c r="AD638" s="272"/>
      <c r="AE638" s="273"/>
    </row>
    <row r="639" spans="1:31">
      <c r="A639" s="426" t="s">
        <v>794</v>
      </c>
      <c r="B639" s="426" t="s">
        <v>1121</v>
      </c>
      <c r="C639" s="426" t="s">
        <v>1122</v>
      </c>
      <c r="D639" s="426" t="s">
        <v>878</v>
      </c>
      <c r="E639" s="426" t="s">
        <v>879</v>
      </c>
      <c r="F639" s="427">
        <v>152537.97</v>
      </c>
      <c r="G639" s="427"/>
      <c r="H639" s="427">
        <v>141078.21</v>
      </c>
      <c r="I639" s="427"/>
      <c r="J639" s="427">
        <v>490988.23</v>
      </c>
      <c r="K639" s="428"/>
      <c r="L639" s="428"/>
      <c r="M639" s="427">
        <v>306989.53000000003</v>
      </c>
      <c r="N639" s="428"/>
      <c r="O639" s="427"/>
      <c r="P639" s="427">
        <v>158371</v>
      </c>
      <c r="Q639" s="428"/>
      <c r="R639" s="427">
        <v>142780</v>
      </c>
      <c r="S639" s="428"/>
      <c r="T639" s="427">
        <v>0</v>
      </c>
      <c r="U639" s="429">
        <v>45800</v>
      </c>
      <c r="V639" s="429">
        <v>7787.05</v>
      </c>
      <c r="W639" s="427">
        <f t="shared" si="113"/>
        <v>53587.05</v>
      </c>
      <c r="X639" s="427">
        <v>142780</v>
      </c>
      <c r="Y639" s="427">
        <f t="shared" si="114"/>
        <v>0</v>
      </c>
      <c r="Z639" s="287"/>
      <c r="AA639" s="292"/>
      <c r="AB639" s="272"/>
      <c r="AC639" s="272"/>
      <c r="AD639" s="272"/>
      <c r="AE639" s="273"/>
    </row>
    <row r="640" spans="1:31">
      <c r="A640" s="426" t="s">
        <v>794</v>
      </c>
      <c r="B640" s="426" t="s">
        <v>1121</v>
      </c>
      <c r="C640" s="426" t="s">
        <v>1122</v>
      </c>
      <c r="D640" s="426" t="s">
        <v>1127</v>
      </c>
      <c r="E640" s="426" t="s">
        <v>1128</v>
      </c>
      <c r="F640" s="427">
        <v>762.72</v>
      </c>
      <c r="G640" s="427"/>
      <c r="H640" s="427">
        <v>1327.7</v>
      </c>
      <c r="I640" s="427"/>
      <c r="J640" s="427">
        <v>360.97</v>
      </c>
      <c r="K640" s="428"/>
      <c r="L640" s="428"/>
      <c r="M640" s="427">
        <v>464.34</v>
      </c>
      <c r="N640" s="428"/>
      <c r="O640" s="427"/>
      <c r="P640" s="427">
        <v>1500</v>
      </c>
      <c r="Q640" s="428"/>
      <c r="R640" s="427">
        <v>1500</v>
      </c>
      <c r="S640" s="428"/>
      <c r="T640" s="427">
        <v>0</v>
      </c>
      <c r="U640" s="429">
        <v>0</v>
      </c>
      <c r="V640" s="429">
        <v>0</v>
      </c>
      <c r="W640" s="427">
        <f t="shared" si="113"/>
        <v>0</v>
      </c>
      <c r="X640" s="427">
        <v>1500</v>
      </c>
      <c r="Y640" s="427">
        <f t="shared" si="114"/>
        <v>0</v>
      </c>
      <c r="Z640" s="287"/>
      <c r="AA640" s="285"/>
      <c r="AB640" s="264"/>
      <c r="AC640" s="264"/>
    </row>
    <row r="641" spans="1:29">
      <c r="A641" s="426" t="s">
        <v>794</v>
      </c>
      <c r="B641" s="426" t="s">
        <v>1121</v>
      </c>
      <c r="C641" s="426" t="s">
        <v>1122</v>
      </c>
      <c r="D641" s="426" t="s">
        <v>845</v>
      </c>
      <c r="E641" s="426" t="s">
        <v>846</v>
      </c>
      <c r="F641" s="427">
        <v>186</v>
      </c>
      <c r="G641" s="427"/>
      <c r="H641" s="427">
        <v>0</v>
      </c>
      <c r="I641" s="427"/>
      <c r="J641" s="427">
        <v>6866.5</v>
      </c>
      <c r="K641" s="428"/>
      <c r="L641" s="428"/>
      <c r="M641" s="427">
        <v>1198</v>
      </c>
      <c r="N641" s="428"/>
      <c r="O641" s="427"/>
      <c r="P641" s="427">
        <v>1500</v>
      </c>
      <c r="Q641" s="428"/>
      <c r="R641" s="427">
        <v>1500</v>
      </c>
      <c r="S641" s="428"/>
      <c r="T641" s="427">
        <v>0</v>
      </c>
      <c r="U641" s="429">
        <v>0</v>
      </c>
      <c r="V641" s="429">
        <v>1038</v>
      </c>
      <c r="W641" s="427">
        <f t="shared" si="113"/>
        <v>1038</v>
      </c>
      <c r="X641" s="427">
        <v>1500</v>
      </c>
      <c r="Y641" s="427">
        <f t="shared" si="114"/>
        <v>0</v>
      </c>
      <c r="Z641" s="287"/>
      <c r="AA641" s="285"/>
      <c r="AB641" s="264"/>
      <c r="AC641" s="264"/>
    </row>
    <row r="642" spans="1:29">
      <c r="A642" s="426"/>
      <c r="B642" s="426"/>
      <c r="C642" s="426"/>
      <c r="D642" s="426"/>
      <c r="E642" s="426"/>
      <c r="F642" s="427">
        <f>SUM(F624:F641)</f>
        <v>1148705.7</v>
      </c>
      <c r="G642" s="427"/>
      <c r="H642" s="427">
        <f>SUM(H624:H641)</f>
        <v>1196805.8999999999</v>
      </c>
      <c r="I642" s="427"/>
      <c r="J642" s="427">
        <f>SUM(J624:J641)</f>
        <v>975978.37</v>
      </c>
      <c r="K642" s="428">
        <f>SUM(K624:K641)</f>
        <v>3</v>
      </c>
      <c r="L642" s="428"/>
      <c r="M642" s="427">
        <f>SUM(M624:M641)</f>
        <v>868610.38000000012</v>
      </c>
      <c r="N642" s="428">
        <f>SUM(N624:N641)</f>
        <v>2</v>
      </c>
      <c r="O642" s="427"/>
      <c r="P642" s="427">
        <f>SUM(P624:P641)</f>
        <v>765366</v>
      </c>
      <c r="Q642" s="428">
        <f>SUM(Q624:Q641)</f>
        <v>5</v>
      </c>
      <c r="R642" s="427">
        <f>SUM(R624:R641)</f>
        <v>724345</v>
      </c>
      <c r="S642" s="428">
        <f>SUM(S624:S641)</f>
        <v>2</v>
      </c>
      <c r="T642" s="427">
        <f t="shared" ref="T642:Y642" si="115">SUM(T624:T641)</f>
        <v>0</v>
      </c>
      <c r="U642" s="427">
        <f t="shared" si="115"/>
        <v>64011.78</v>
      </c>
      <c r="V642" s="427">
        <f t="shared" si="115"/>
        <v>238046.71</v>
      </c>
      <c r="W642" s="427">
        <f t="shared" si="115"/>
        <v>302058.49000000005</v>
      </c>
      <c r="X642" s="427">
        <f>SUM(X624:X641)</f>
        <v>724344.52</v>
      </c>
      <c r="Y642" s="427">
        <f t="shared" si="115"/>
        <v>0.47999999999979082</v>
      </c>
      <c r="Z642" s="287"/>
      <c r="AA642" s="285"/>
      <c r="AB642" s="264"/>
      <c r="AC642" s="264"/>
    </row>
    <row r="643" spans="1:29">
      <c r="A643" s="426"/>
      <c r="B643" s="426"/>
      <c r="C643" s="426"/>
      <c r="D643" s="426"/>
      <c r="E643" s="426"/>
      <c r="F643" s="427"/>
      <c r="G643" s="427"/>
      <c r="H643" s="427"/>
      <c r="I643" s="427"/>
      <c r="J643" s="427"/>
      <c r="K643" s="428"/>
      <c r="L643" s="428"/>
      <c r="M643" s="427"/>
      <c r="N643" s="428"/>
      <c r="O643" s="427"/>
      <c r="P643" s="427"/>
      <c r="Q643" s="428"/>
      <c r="R643" s="427"/>
      <c r="S643" s="428"/>
      <c r="T643" s="427"/>
      <c r="U643" s="427"/>
      <c r="V643" s="427"/>
      <c r="W643" s="427"/>
      <c r="X643" s="427"/>
      <c r="Y643" s="427"/>
      <c r="Z643" s="287"/>
      <c r="AA643" s="285"/>
      <c r="AB643" s="264"/>
      <c r="AC643" s="264"/>
    </row>
    <row r="644" spans="1:29">
      <c r="A644" s="426" t="s">
        <v>794</v>
      </c>
      <c r="B644" s="426" t="s">
        <v>1129</v>
      </c>
      <c r="C644" s="426" t="s">
        <v>1130</v>
      </c>
      <c r="D644" s="426" t="s">
        <v>797</v>
      </c>
      <c r="E644" s="426" t="s">
        <v>798</v>
      </c>
      <c r="F644" s="427">
        <v>330501.3</v>
      </c>
      <c r="G644" s="427"/>
      <c r="H644" s="427">
        <v>320094.64</v>
      </c>
      <c r="I644" s="427"/>
      <c r="J644" s="427">
        <v>293842.67</v>
      </c>
      <c r="K644" s="428">
        <v>5</v>
      </c>
      <c r="L644" s="428"/>
      <c r="M644" s="427">
        <v>248568.18</v>
      </c>
      <c r="N644" s="428">
        <v>3</v>
      </c>
      <c r="O644" s="427"/>
      <c r="P644" s="427">
        <v>161285.28</v>
      </c>
      <c r="Q644" s="428">
        <v>5</v>
      </c>
      <c r="R644" s="427">
        <v>175178</v>
      </c>
      <c r="S644" s="428">
        <v>3</v>
      </c>
      <c r="T644" s="427">
        <v>0</v>
      </c>
      <c r="U644" s="427">
        <v>0</v>
      </c>
      <c r="V644" s="429">
        <v>60820.49</v>
      </c>
      <c r="W644" s="427">
        <f t="shared" si="113"/>
        <v>60820.49</v>
      </c>
      <c r="X644" s="427">
        <v>175178</v>
      </c>
      <c r="Y644" s="427">
        <f>R644-X644</f>
        <v>0</v>
      </c>
      <c r="Z644" s="287"/>
      <c r="AA644" s="285"/>
      <c r="AB644" s="264"/>
      <c r="AC644" s="264"/>
    </row>
    <row r="645" spans="1:29">
      <c r="A645" s="426" t="s">
        <v>794</v>
      </c>
      <c r="B645" s="426" t="s">
        <v>1129</v>
      </c>
      <c r="C645" s="426" t="s">
        <v>1130</v>
      </c>
      <c r="D645" s="426" t="s">
        <v>803</v>
      </c>
      <c r="E645" s="426" t="s">
        <v>804</v>
      </c>
      <c r="F645" s="427">
        <v>4078.83</v>
      </c>
      <c r="G645" s="427"/>
      <c r="H645" s="427">
        <v>4355.4399999999996</v>
      </c>
      <c r="I645" s="427"/>
      <c r="J645" s="427">
        <v>4607.5</v>
      </c>
      <c r="K645" s="428"/>
      <c r="L645" s="428"/>
      <c r="M645" s="427">
        <v>3928.45</v>
      </c>
      <c r="N645" s="428"/>
      <c r="O645" s="427"/>
      <c r="P645" s="427">
        <v>4542</v>
      </c>
      <c r="Q645" s="428"/>
      <c r="R645" s="429">
        <v>2489</v>
      </c>
      <c r="S645" s="428"/>
      <c r="T645" s="427">
        <v>0</v>
      </c>
      <c r="U645" s="427">
        <v>0</v>
      </c>
      <c r="V645" s="429">
        <v>864.04</v>
      </c>
      <c r="W645" s="427">
        <f t="shared" si="113"/>
        <v>864.04</v>
      </c>
      <c r="X645" s="427">
        <v>2489</v>
      </c>
      <c r="Y645" s="427">
        <f>R645-X645</f>
        <v>0</v>
      </c>
      <c r="Z645" s="287"/>
      <c r="AA645" s="285"/>
      <c r="AB645" s="264"/>
      <c r="AC645" s="264"/>
    </row>
    <row r="646" spans="1:29">
      <c r="A646" s="426" t="s">
        <v>794</v>
      </c>
      <c r="B646" s="426" t="s">
        <v>1129</v>
      </c>
      <c r="C646" s="426" t="s">
        <v>1130</v>
      </c>
      <c r="D646" s="426" t="s">
        <v>805</v>
      </c>
      <c r="E646" s="426" t="s">
        <v>806</v>
      </c>
      <c r="F646" s="427">
        <v>1473.59</v>
      </c>
      <c r="G646" s="427"/>
      <c r="H646" s="427">
        <v>1311.64</v>
      </c>
      <c r="I646" s="427"/>
      <c r="J646" s="427">
        <v>0</v>
      </c>
      <c r="K646" s="428"/>
      <c r="L646" s="428"/>
      <c r="M646" s="427">
        <v>897.76</v>
      </c>
      <c r="N646" s="428"/>
      <c r="O646" s="427"/>
      <c r="P646" s="427">
        <v>0</v>
      </c>
      <c r="Q646" s="428"/>
      <c r="R646" s="427">
        <v>0</v>
      </c>
      <c r="S646" s="428"/>
      <c r="T646" s="427">
        <v>0</v>
      </c>
      <c r="U646" s="427">
        <v>0</v>
      </c>
      <c r="V646" s="427">
        <v>0</v>
      </c>
      <c r="W646" s="427">
        <f t="shared" si="113"/>
        <v>0</v>
      </c>
      <c r="X646" s="427">
        <v>0</v>
      </c>
      <c r="Y646" s="427">
        <f>R646-X646</f>
        <v>0</v>
      </c>
      <c r="Z646" s="287"/>
      <c r="AA646" s="285"/>
      <c r="AB646" s="264"/>
      <c r="AC646" s="264"/>
    </row>
    <row r="647" spans="1:29">
      <c r="A647" s="426" t="s">
        <v>794</v>
      </c>
      <c r="B647" s="426" t="s">
        <v>1129</v>
      </c>
      <c r="C647" s="426" t="s">
        <v>1130</v>
      </c>
      <c r="D647" s="426" t="s">
        <v>831</v>
      </c>
      <c r="E647" s="426" t="s">
        <v>832</v>
      </c>
      <c r="F647" s="427">
        <v>29086.19</v>
      </c>
      <c r="G647" s="427"/>
      <c r="H647" s="427">
        <v>32906.639999999999</v>
      </c>
      <c r="I647" s="427"/>
      <c r="J647" s="427">
        <v>38403.24</v>
      </c>
      <c r="K647" s="428"/>
      <c r="L647" s="428"/>
      <c r="M647" s="427">
        <v>34329.58</v>
      </c>
      <c r="N647" s="428"/>
      <c r="O647" s="427"/>
      <c r="P647" s="427">
        <v>41925</v>
      </c>
      <c r="Q647" s="428"/>
      <c r="R647" s="429">
        <v>22473</v>
      </c>
      <c r="S647" s="428"/>
      <c r="T647" s="427">
        <v>0</v>
      </c>
      <c r="U647" s="427">
        <v>0</v>
      </c>
      <c r="V647" s="429">
        <v>7906.59</v>
      </c>
      <c r="W647" s="427">
        <f t="shared" si="113"/>
        <v>7906.59</v>
      </c>
      <c r="X647" s="427">
        <v>22473</v>
      </c>
      <c r="Y647" s="427">
        <f>R647-X647</f>
        <v>0</v>
      </c>
      <c r="Z647" s="287"/>
      <c r="AA647" s="285"/>
      <c r="AB647" s="264"/>
      <c r="AC647" s="264"/>
    </row>
    <row r="648" spans="1:29">
      <c r="A648" s="426" t="s">
        <v>794</v>
      </c>
      <c r="B648" s="426" t="s">
        <v>1129</v>
      </c>
      <c r="C648" s="426" t="s">
        <v>1130</v>
      </c>
      <c r="D648" s="426" t="s">
        <v>807</v>
      </c>
      <c r="E648" s="426" t="s">
        <v>808</v>
      </c>
      <c r="F648" s="427">
        <v>83846.429999999993</v>
      </c>
      <c r="G648" s="427"/>
      <c r="H648" s="427">
        <v>68815.39</v>
      </c>
      <c r="I648" s="427"/>
      <c r="J648" s="427">
        <v>51409.13</v>
      </c>
      <c r="K648" s="428"/>
      <c r="L648" s="428"/>
      <c r="M648" s="427">
        <v>45028.85</v>
      </c>
      <c r="N648" s="428"/>
      <c r="O648" s="427"/>
      <c r="P648" s="427">
        <v>52132</v>
      </c>
      <c r="Q648" s="428"/>
      <c r="R648" s="429">
        <v>41960</v>
      </c>
      <c r="S648" s="428"/>
      <c r="T648" s="427">
        <v>0</v>
      </c>
      <c r="U648" s="427">
        <v>0</v>
      </c>
      <c r="V648" s="429">
        <v>13504.18</v>
      </c>
      <c r="W648" s="427">
        <f t="shared" si="113"/>
        <v>13504.18</v>
      </c>
      <c r="X648" s="429">
        <v>41960</v>
      </c>
      <c r="Y648" s="427">
        <f>R648-X648</f>
        <v>0</v>
      </c>
      <c r="Z648" s="287"/>
      <c r="AA648" s="285"/>
      <c r="AB648" s="264"/>
      <c r="AC648" s="264"/>
    </row>
    <row r="649" spans="1:29">
      <c r="A649" s="426"/>
      <c r="B649" s="426"/>
      <c r="C649" s="426"/>
      <c r="D649" s="426"/>
      <c r="E649" s="426"/>
      <c r="F649" s="427">
        <f>SUM(F644:F648)</f>
        <v>448986.34</v>
      </c>
      <c r="G649" s="427"/>
      <c r="H649" s="427">
        <f>SUM(H644:H648)</f>
        <v>427483.75000000006</v>
      </c>
      <c r="I649" s="427"/>
      <c r="J649" s="427">
        <f>SUM(J644:J648)</f>
        <v>388262.54</v>
      </c>
      <c r="K649" s="428">
        <f>SUM(K644:K648)</f>
        <v>5</v>
      </c>
      <c r="L649" s="428"/>
      <c r="M649" s="427">
        <f>SUM(M644:M648)</f>
        <v>332752.82</v>
      </c>
      <c r="N649" s="428">
        <f>SUM(N644:N648)</f>
        <v>3</v>
      </c>
      <c r="O649" s="427"/>
      <c r="P649" s="427">
        <f>SUM(P644:P648)</f>
        <v>259884.28</v>
      </c>
      <c r="Q649" s="428">
        <f>SUM(Q644:Q648)</f>
        <v>5</v>
      </c>
      <c r="R649" s="427">
        <f>SUM(R644:R648)</f>
        <v>242100</v>
      </c>
      <c r="S649" s="428">
        <f>SUM(S644:S648)</f>
        <v>3</v>
      </c>
      <c r="T649" s="427">
        <f t="shared" ref="T649:Y649" si="116">SUM(T644:T648)</f>
        <v>0</v>
      </c>
      <c r="U649" s="427">
        <f t="shared" si="116"/>
        <v>0</v>
      </c>
      <c r="V649" s="427">
        <f>SUBTOTAL(9,V644:V648)</f>
        <v>83095.299999999988</v>
      </c>
      <c r="W649" s="427">
        <f t="shared" si="116"/>
        <v>83095.299999999988</v>
      </c>
      <c r="X649" s="427">
        <f>SUM(X644:X648)</f>
        <v>242100</v>
      </c>
      <c r="Y649" s="427">
        <f t="shared" si="116"/>
        <v>0</v>
      </c>
      <c r="Z649" s="287"/>
      <c r="AA649" s="285"/>
      <c r="AB649" s="264"/>
      <c r="AC649" s="264"/>
    </row>
    <row r="650" spans="1:29">
      <c r="A650" s="426"/>
      <c r="B650" s="426"/>
      <c r="C650" s="426"/>
      <c r="D650" s="426"/>
      <c r="E650" s="426"/>
      <c r="F650" s="427"/>
      <c r="G650" s="427"/>
      <c r="H650" s="427"/>
      <c r="I650" s="427"/>
      <c r="J650" s="427"/>
      <c r="K650" s="428"/>
      <c r="L650" s="428"/>
      <c r="M650" s="427"/>
      <c r="N650" s="428"/>
      <c r="O650" s="427"/>
      <c r="P650" s="427"/>
      <c r="Q650" s="428"/>
      <c r="R650" s="427"/>
      <c r="S650" s="428"/>
      <c r="T650" s="427"/>
      <c r="U650" s="427"/>
      <c r="V650" s="427"/>
      <c r="W650" s="427"/>
      <c r="X650" s="427"/>
      <c r="Y650" s="427"/>
      <c r="Z650" s="287"/>
      <c r="AA650" s="285"/>
      <c r="AB650" s="264"/>
      <c r="AC650" s="264"/>
    </row>
    <row r="651" spans="1:29">
      <c r="A651" s="426" t="s">
        <v>794</v>
      </c>
      <c r="B651" s="426" t="s">
        <v>1131</v>
      </c>
      <c r="C651" s="426" t="s">
        <v>1132</v>
      </c>
      <c r="D651" s="426" t="s">
        <v>1133</v>
      </c>
      <c r="E651" s="426" t="s">
        <v>1132</v>
      </c>
      <c r="F651" s="426">
        <v>681245.46</v>
      </c>
      <c r="G651" s="426"/>
      <c r="H651" s="426">
        <v>814169.31</v>
      </c>
      <c r="I651" s="426"/>
      <c r="J651" s="426">
        <v>1557691.94</v>
      </c>
      <c r="K651" s="426"/>
      <c r="L651" s="426"/>
      <c r="M651" s="427">
        <v>933548.76</v>
      </c>
      <c r="N651" s="427"/>
      <c r="O651" s="426"/>
      <c r="P651" s="427">
        <v>1037754.94</v>
      </c>
      <c r="Q651" s="426"/>
      <c r="R651" s="427">
        <v>1085436</v>
      </c>
      <c r="S651" s="427"/>
      <c r="T651" s="429">
        <v>0</v>
      </c>
      <c r="U651" s="429">
        <v>135143.6</v>
      </c>
      <c r="V651" s="429">
        <v>208709.72</v>
      </c>
      <c r="W651" s="427">
        <f t="shared" si="113"/>
        <v>343853.32</v>
      </c>
      <c r="X651" s="427">
        <v>1085436</v>
      </c>
      <c r="Y651" s="427">
        <f>R651-X651</f>
        <v>0</v>
      </c>
      <c r="Z651" s="287"/>
      <c r="AA651" s="285"/>
      <c r="AB651" s="264"/>
      <c r="AC651" s="264"/>
    </row>
    <row r="652" spans="1:29">
      <c r="A652" s="426"/>
      <c r="B652" s="426"/>
      <c r="C652" s="426"/>
      <c r="D652" s="426"/>
      <c r="E652" s="426"/>
      <c r="F652" s="427"/>
      <c r="G652" s="427"/>
      <c r="H652" s="427"/>
      <c r="I652" s="427"/>
      <c r="J652" s="427"/>
      <c r="K652" s="428"/>
      <c r="L652" s="428"/>
      <c r="M652" s="427"/>
      <c r="N652" s="428"/>
      <c r="O652" s="427"/>
      <c r="P652" s="427"/>
      <c r="Q652" s="428"/>
      <c r="R652" s="427"/>
      <c r="S652" s="428"/>
      <c r="T652" s="427"/>
      <c r="U652" s="427"/>
      <c r="V652" s="427"/>
      <c r="W652" s="427"/>
      <c r="X652" s="427"/>
      <c r="Y652" s="427"/>
      <c r="Z652" s="287"/>
      <c r="AA652" s="285"/>
      <c r="AB652" s="264"/>
      <c r="AC652" s="264"/>
    </row>
    <row r="653" spans="1:29">
      <c r="A653" s="426"/>
      <c r="B653" s="426"/>
      <c r="C653" s="439" t="s">
        <v>1134</v>
      </c>
      <c r="D653" s="426"/>
      <c r="E653" s="426"/>
      <c r="F653" s="440">
        <f>F642+F649+F651</f>
        <v>2278937.5</v>
      </c>
      <c r="G653" s="440"/>
      <c r="H653" s="440">
        <f>H642+H649+H651</f>
        <v>2438458.96</v>
      </c>
      <c r="I653" s="440"/>
      <c r="J653" s="440">
        <f>J642+J649+J651</f>
        <v>2921932.8499999996</v>
      </c>
      <c r="K653" s="442">
        <f>K642+K649+K651</f>
        <v>8</v>
      </c>
      <c r="L653" s="442"/>
      <c r="M653" s="440">
        <f>M642+M649+M651</f>
        <v>2134911.96</v>
      </c>
      <c r="N653" s="442">
        <f>N642+N649+N651</f>
        <v>5</v>
      </c>
      <c r="O653" s="440"/>
      <c r="P653" s="440">
        <f t="shared" ref="P653:Y653" si="117">P642+P649+P651</f>
        <v>2063005.22</v>
      </c>
      <c r="Q653" s="442">
        <f t="shared" si="117"/>
        <v>10</v>
      </c>
      <c r="R653" s="440">
        <f t="shared" si="117"/>
        <v>2051881</v>
      </c>
      <c r="S653" s="442">
        <f t="shared" si="117"/>
        <v>5</v>
      </c>
      <c r="T653" s="440">
        <f t="shared" si="117"/>
        <v>0</v>
      </c>
      <c r="U653" s="440">
        <f t="shared" si="117"/>
        <v>199155.38</v>
      </c>
      <c r="V653" s="440">
        <f t="shared" si="117"/>
        <v>529851.73</v>
      </c>
      <c r="W653" s="440">
        <f t="shared" si="117"/>
        <v>729007.1100000001</v>
      </c>
      <c r="X653" s="440">
        <f t="shared" si="117"/>
        <v>2051880.52</v>
      </c>
      <c r="Y653" s="440">
        <f t="shared" si="117"/>
        <v>0.47999999999979082</v>
      </c>
      <c r="Z653" s="287"/>
      <c r="AA653" s="285"/>
      <c r="AB653" s="264"/>
      <c r="AC653" s="264"/>
    </row>
    <row r="654" spans="1:29">
      <c r="A654" s="426"/>
      <c r="B654" s="426"/>
      <c r="C654" s="426"/>
      <c r="D654" s="426"/>
      <c r="E654" s="426"/>
      <c r="F654" s="427"/>
      <c r="G654" s="427"/>
      <c r="H654" s="427"/>
      <c r="I654" s="427"/>
      <c r="J654" s="427"/>
      <c r="K654" s="428"/>
      <c r="L654" s="428"/>
      <c r="M654" s="427"/>
      <c r="N654" s="428"/>
      <c r="O654" s="427"/>
      <c r="P654" s="427"/>
      <c r="Q654" s="428"/>
      <c r="R654" s="427"/>
      <c r="S654" s="428"/>
      <c r="T654" s="427"/>
      <c r="U654" s="427"/>
      <c r="V654" s="427"/>
      <c r="W654" s="427"/>
      <c r="X654" s="427"/>
      <c r="Y654" s="427"/>
      <c r="Z654" s="287"/>
      <c r="AA654" s="285"/>
      <c r="AB654" s="264"/>
      <c r="AC654" s="264"/>
    </row>
    <row r="655" spans="1:29">
      <c r="A655" s="426" t="s">
        <v>794</v>
      </c>
      <c r="B655" s="426" t="s">
        <v>1135</v>
      </c>
      <c r="C655" s="426" t="s">
        <v>1136</v>
      </c>
      <c r="D655" s="426" t="s">
        <v>797</v>
      </c>
      <c r="E655" s="426" t="s">
        <v>798</v>
      </c>
      <c r="F655" s="427">
        <v>386391.62</v>
      </c>
      <c r="G655" s="427"/>
      <c r="H655" s="427">
        <v>311765.27</v>
      </c>
      <c r="I655" s="427"/>
      <c r="J655" s="427">
        <v>333432.65000000002</v>
      </c>
      <c r="K655" s="428">
        <v>5</v>
      </c>
      <c r="L655" s="428"/>
      <c r="M655" s="427">
        <v>315948.06</v>
      </c>
      <c r="N655" s="428">
        <v>4</v>
      </c>
      <c r="O655" s="427"/>
      <c r="P655" s="427">
        <v>494893</v>
      </c>
      <c r="Q655" s="428">
        <v>5</v>
      </c>
      <c r="R655" s="429">
        <v>407138</v>
      </c>
      <c r="S655" s="428">
        <v>4</v>
      </c>
      <c r="T655" s="427">
        <v>0</v>
      </c>
      <c r="U655" s="427">
        <v>0</v>
      </c>
      <c r="V655" s="429">
        <v>122995.87</v>
      </c>
      <c r="W655" s="427">
        <f t="shared" si="113"/>
        <v>122995.87</v>
      </c>
      <c r="X655" s="429">
        <v>407138</v>
      </c>
      <c r="Y655" s="427">
        <f t="shared" ref="Y655:Y671" si="118">R655-X655</f>
        <v>0</v>
      </c>
      <c r="Z655" s="288"/>
      <c r="AA655" s="285"/>
      <c r="AB655" s="264"/>
      <c r="AC655" s="264"/>
    </row>
    <row r="656" spans="1:29">
      <c r="A656" s="426" t="s">
        <v>794</v>
      </c>
      <c r="B656" s="426" t="s">
        <v>1135</v>
      </c>
      <c r="C656" s="426" t="s">
        <v>1136</v>
      </c>
      <c r="D656" s="426" t="s">
        <v>835</v>
      </c>
      <c r="E656" s="426" t="s">
        <v>836</v>
      </c>
      <c r="F656" s="427">
        <v>39.44</v>
      </c>
      <c r="G656" s="427"/>
      <c r="H656" s="427">
        <v>0</v>
      </c>
      <c r="I656" s="427"/>
      <c r="J656" s="427">
        <v>0</v>
      </c>
      <c r="K656" s="428"/>
      <c r="L656" s="428"/>
      <c r="M656" s="427">
        <v>0</v>
      </c>
      <c r="N656" s="428"/>
      <c r="O656" s="427"/>
      <c r="P656" s="427">
        <v>0</v>
      </c>
      <c r="Q656" s="428"/>
      <c r="R656" s="427">
        <v>0</v>
      </c>
      <c r="S656" s="428"/>
      <c r="T656" s="427">
        <v>0</v>
      </c>
      <c r="U656" s="427">
        <v>0</v>
      </c>
      <c r="V656" s="427">
        <v>0</v>
      </c>
      <c r="W656" s="427">
        <f t="shared" si="113"/>
        <v>0</v>
      </c>
      <c r="X656" s="427">
        <v>0</v>
      </c>
      <c r="Y656" s="427">
        <f t="shared" si="118"/>
        <v>0</v>
      </c>
      <c r="Z656" s="288"/>
      <c r="AA656" s="285"/>
      <c r="AB656" s="264"/>
      <c r="AC656" s="264"/>
    </row>
    <row r="657" spans="1:29">
      <c r="A657" s="426" t="s">
        <v>794</v>
      </c>
      <c r="B657" s="426" t="s">
        <v>1135</v>
      </c>
      <c r="C657" s="426" t="s">
        <v>1136</v>
      </c>
      <c r="D657" s="426" t="s">
        <v>837</v>
      </c>
      <c r="E657" s="426" t="s">
        <v>838</v>
      </c>
      <c r="F657" s="427">
        <v>88.75</v>
      </c>
      <c r="G657" s="427"/>
      <c r="H657" s="427">
        <v>0</v>
      </c>
      <c r="I657" s="427"/>
      <c r="J657" s="427">
        <v>0</v>
      </c>
      <c r="K657" s="428"/>
      <c r="L657" s="428"/>
      <c r="M657" s="427">
        <v>0</v>
      </c>
      <c r="N657" s="428"/>
      <c r="O657" s="427"/>
      <c r="P657" s="427">
        <v>0</v>
      </c>
      <c r="Q657" s="428"/>
      <c r="R657" s="427">
        <v>0</v>
      </c>
      <c r="S657" s="428"/>
      <c r="T657" s="427">
        <v>0</v>
      </c>
      <c r="U657" s="427">
        <v>0</v>
      </c>
      <c r="V657" s="427">
        <v>0</v>
      </c>
      <c r="W657" s="427">
        <f t="shared" si="113"/>
        <v>0</v>
      </c>
      <c r="X657" s="427">
        <v>0</v>
      </c>
      <c r="Y657" s="427">
        <f t="shared" si="118"/>
        <v>0</v>
      </c>
      <c r="Z657" s="288"/>
      <c r="AA657" s="285"/>
      <c r="AB657" s="264"/>
      <c r="AC657" s="264"/>
    </row>
    <row r="658" spans="1:29">
      <c r="A658" s="426" t="s">
        <v>794</v>
      </c>
      <c r="B658" s="426" t="s">
        <v>1135</v>
      </c>
      <c r="C658" s="426" t="s">
        <v>1136</v>
      </c>
      <c r="D658" s="426" t="s">
        <v>819</v>
      </c>
      <c r="E658" s="426" t="s">
        <v>820</v>
      </c>
      <c r="F658" s="427">
        <v>3900</v>
      </c>
      <c r="G658" s="427"/>
      <c r="H658" s="427">
        <v>2320</v>
      </c>
      <c r="I658" s="427"/>
      <c r="J658" s="427">
        <v>200</v>
      </c>
      <c r="K658" s="428"/>
      <c r="L658" s="428"/>
      <c r="M658" s="427">
        <v>1120</v>
      </c>
      <c r="N658" s="428"/>
      <c r="O658" s="427"/>
      <c r="P658" s="427">
        <v>691</v>
      </c>
      <c r="Q658" s="428"/>
      <c r="R658" s="429">
        <v>1920</v>
      </c>
      <c r="S658" s="428"/>
      <c r="T658" s="427">
        <v>0</v>
      </c>
      <c r="U658" s="427">
        <v>0</v>
      </c>
      <c r="V658" s="429">
        <v>480</v>
      </c>
      <c r="W658" s="427">
        <f t="shared" si="113"/>
        <v>480</v>
      </c>
      <c r="X658" s="427">
        <v>1920</v>
      </c>
      <c r="Y658" s="427">
        <f t="shared" si="118"/>
        <v>0</v>
      </c>
      <c r="Z658" s="288"/>
      <c r="AA658" s="285"/>
      <c r="AB658" s="264"/>
      <c r="AC658" s="264"/>
    </row>
    <row r="659" spans="1:29">
      <c r="A659" s="426" t="s">
        <v>794</v>
      </c>
      <c r="B659" s="426" t="s">
        <v>1135</v>
      </c>
      <c r="C659" s="426" t="s">
        <v>1136</v>
      </c>
      <c r="D659" s="426" t="s">
        <v>803</v>
      </c>
      <c r="E659" s="426" t="s">
        <v>804</v>
      </c>
      <c r="F659" s="427">
        <v>4501.2299999999996</v>
      </c>
      <c r="G659" s="427"/>
      <c r="H659" s="427">
        <v>3322.89</v>
      </c>
      <c r="I659" s="427"/>
      <c r="J659" s="427">
        <v>3075.98</v>
      </c>
      <c r="K659" s="428"/>
      <c r="L659" s="428"/>
      <c r="M659" s="427">
        <v>3757.46</v>
      </c>
      <c r="N659" s="428"/>
      <c r="O659" s="427"/>
      <c r="P659" s="427">
        <v>7175.95</v>
      </c>
      <c r="Q659" s="428"/>
      <c r="R659" s="429">
        <v>4080</v>
      </c>
      <c r="S659" s="428"/>
      <c r="T659" s="427">
        <v>0</v>
      </c>
      <c r="U659" s="427">
        <v>0</v>
      </c>
      <c r="V659" s="429">
        <v>1303.68</v>
      </c>
      <c r="W659" s="427">
        <f t="shared" si="113"/>
        <v>1303.68</v>
      </c>
      <c r="X659" s="427">
        <v>4080</v>
      </c>
      <c r="Y659" s="427">
        <f t="shared" si="118"/>
        <v>0</v>
      </c>
      <c r="Z659" s="288"/>
      <c r="AA659" s="285"/>
      <c r="AB659" s="264"/>
      <c r="AC659" s="264"/>
    </row>
    <row r="660" spans="1:29">
      <c r="A660" s="426" t="s">
        <v>794</v>
      </c>
      <c r="B660" s="426" t="s">
        <v>1135</v>
      </c>
      <c r="C660" s="426" t="s">
        <v>1136</v>
      </c>
      <c r="D660" s="426" t="s">
        <v>805</v>
      </c>
      <c r="E660" s="426" t="s">
        <v>806</v>
      </c>
      <c r="F660" s="427">
        <v>39.47</v>
      </c>
      <c r="G660" s="427"/>
      <c r="H660" s="427">
        <v>0</v>
      </c>
      <c r="I660" s="427"/>
      <c r="J660" s="427">
        <v>6292.45</v>
      </c>
      <c r="K660" s="428"/>
      <c r="L660" s="428"/>
      <c r="M660" s="427">
        <v>436.79</v>
      </c>
      <c r="N660" s="428"/>
      <c r="O660" s="427"/>
      <c r="P660" s="427">
        <v>0</v>
      </c>
      <c r="Q660" s="428"/>
      <c r="R660" s="429">
        <v>1271</v>
      </c>
      <c r="S660" s="428"/>
      <c r="T660" s="427">
        <v>0</v>
      </c>
      <c r="U660" s="427">
        <v>0</v>
      </c>
      <c r="V660" s="429">
        <v>128.96</v>
      </c>
      <c r="W660" s="427">
        <f t="shared" si="113"/>
        <v>128.96</v>
      </c>
      <c r="X660" s="429">
        <v>1271</v>
      </c>
      <c r="Y660" s="427">
        <f t="shared" si="118"/>
        <v>0</v>
      </c>
      <c r="Z660" s="288"/>
      <c r="AA660" s="285"/>
      <c r="AB660" s="264"/>
      <c r="AC660" s="264"/>
    </row>
    <row r="661" spans="1:29">
      <c r="A661" s="426" t="s">
        <v>794</v>
      </c>
      <c r="B661" s="426" t="s">
        <v>1135</v>
      </c>
      <c r="C661" s="426" t="s">
        <v>1136</v>
      </c>
      <c r="D661" s="426" t="s">
        <v>831</v>
      </c>
      <c r="E661" s="426" t="s">
        <v>832</v>
      </c>
      <c r="F661" s="427">
        <v>36853.03</v>
      </c>
      <c r="G661" s="427"/>
      <c r="H661" s="427">
        <v>36479.480000000003</v>
      </c>
      <c r="I661" s="427"/>
      <c r="J661" s="427">
        <v>27224.04</v>
      </c>
      <c r="K661" s="428"/>
      <c r="L661" s="428"/>
      <c r="M661" s="427">
        <v>46176.02</v>
      </c>
      <c r="N661" s="428"/>
      <c r="O661" s="427"/>
      <c r="P661" s="427">
        <v>25922</v>
      </c>
      <c r="Q661" s="428"/>
      <c r="R661" s="429">
        <v>49906</v>
      </c>
      <c r="S661" s="428"/>
      <c r="T661" s="427">
        <v>0</v>
      </c>
      <c r="U661" s="427">
        <v>0</v>
      </c>
      <c r="V661" s="429">
        <v>15719.01</v>
      </c>
      <c r="W661" s="427">
        <f t="shared" si="113"/>
        <v>15719.01</v>
      </c>
      <c r="X661" s="427">
        <v>49906</v>
      </c>
      <c r="Y661" s="427">
        <f t="shared" si="118"/>
        <v>0</v>
      </c>
      <c r="Z661" s="288"/>
      <c r="AA661" s="285"/>
      <c r="AB661" s="264"/>
      <c r="AC661" s="264"/>
    </row>
    <row r="662" spans="1:29">
      <c r="A662" s="426" t="s">
        <v>794</v>
      </c>
      <c r="B662" s="426" t="s">
        <v>1135</v>
      </c>
      <c r="C662" s="426" t="s">
        <v>1136</v>
      </c>
      <c r="D662" s="426" t="s">
        <v>807</v>
      </c>
      <c r="E662" s="426" t="s">
        <v>808</v>
      </c>
      <c r="F662" s="427">
        <v>89591.84</v>
      </c>
      <c r="G662" s="427"/>
      <c r="H662" s="427">
        <v>68738.320000000007</v>
      </c>
      <c r="I662" s="427"/>
      <c r="J662" s="427">
        <v>57369.68</v>
      </c>
      <c r="K662" s="428"/>
      <c r="L662" s="428"/>
      <c r="M662" s="427">
        <v>63274.76</v>
      </c>
      <c r="N662" s="428"/>
      <c r="O662" s="427"/>
      <c r="P662" s="427">
        <v>76517</v>
      </c>
      <c r="Q662" s="428"/>
      <c r="R662" s="429">
        <v>76792</v>
      </c>
      <c r="S662" s="428"/>
      <c r="T662" s="427">
        <v>0</v>
      </c>
      <c r="U662" s="427">
        <v>0</v>
      </c>
      <c r="V662" s="429">
        <v>24791.33</v>
      </c>
      <c r="W662" s="427">
        <f t="shared" si="113"/>
        <v>24791.33</v>
      </c>
      <c r="X662" s="429">
        <v>76792</v>
      </c>
      <c r="Y662" s="427">
        <f t="shared" si="118"/>
        <v>0</v>
      </c>
      <c r="Z662" s="288"/>
      <c r="AA662" s="285"/>
      <c r="AB662" s="264"/>
      <c r="AC662" s="264"/>
    </row>
    <row r="663" spans="1:29">
      <c r="A663" s="426" t="s">
        <v>794</v>
      </c>
      <c r="B663" s="426" t="s">
        <v>1135</v>
      </c>
      <c r="C663" s="426" t="s">
        <v>1136</v>
      </c>
      <c r="D663" s="426" t="s">
        <v>890</v>
      </c>
      <c r="E663" s="426" t="s">
        <v>891</v>
      </c>
      <c r="F663" s="427">
        <v>3190</v>
      </c>
      <c r="G663" s="427"/>
      <c r="H663" s="427">
        <v>175</v>
      </c>
      <c r="I663" s="427"/>
      <c r="J663" s="427">
        <v>2500</v>
      </c>
      <c r="K663" s="428"/>
      <c r="L663" s="428"/>
      <c r="M663" s="427">
        <v>805</v>
      </c>
      <c r="N663" s="428"/>
      <c r="O663" s="427"/>
      <c r="P663" s="427">
        <v>2500</v>
      </c>
      <c r="Q663" s="428"/>
      <c r="R663" s="427">
        <v>2500</v>
      </c>
      <c r="S663" s="428"/>
      <c r="T663" s="427">
        <v>0</v>
      </c>
      <c r="U663" s="427">
        <v>0</v>
      </c>
      <c r="V663" s="427">
        <v>185</v>
      </c>
      <c r="W663" s="427">
        <f t="shared" si="113"/>
        <v>185</v>
      </c>
      <c r="X663" s="427">
        <v>2500</v>
      </c>
      <c r="Y663" s="427">
        <f t="shared" si="118"/>
        <v>0</v>
      </c>
      <c r="Z663" s="288"/>
      <c r="AA663" s="285"/>
      <c r="AB663" s="264"/>
      <c r="AC663" s="264"/>
    </row>
    <row r="664" spans="1:29">
      <c r="A664" s="426" t="s">
        <v>794</v>
      </c>
      <c r="B664" s="426" t="s">
        <v>1135</v>
      </c>
      <c r="C664" s="426" t="s">
        <v>1136</v>
      </c>
      <c r="D664" s="426" t="s">
        <v>962</v>
      </c>
      <c r="E664" s="426" t="s">
        <v>963</v>
      </c>
      <c r="F664" s="427">
        <v>300</v>
      </c>
      <c r="G664" s="427"/>
      <c r="H664" s="427">
        <v>570</v>
      </c>
      <c r="I664" s="427"/>
      <c r="J664" s="427">
        <v>0</v>
      </c>
      <c r="K664" s="428"/>
      <c r="L664" s="428"/>
      <c r="M664" s="427">
        <v>0</v>
      </c>
      <c r="N664" s="428"/>
      <c r="O664" s="427"/>
      <c r="P664" s="427">
        <v>1000</v>
      </c>
      <c r="Q664" s="428"/>
      <c r="R664" s="427">
        <v>1000</v>
      </c>
      <c r="S664" s="428"/>
      <c r="T664" s="427">
        <v>0</v>
      </c>
      <c r="U664" s="427">
        <v>0</v>
      </c>
      <c r="V664" s="427">
        <v>0</v>
      </c>
      <c r="W664" s="427">
        <f t="shared" si="113"/>
        <v>0</v>
      </c>
      <c r="X664" s="427">
        <v>1000</v>
      </c>
      <c r="Y664" s="427">
        <f t="shared" si="118"/>
        <v>0</v>
      </c>
      <c r="Z664" s="288"/>
      <c r="AA664" s="285"/>
      <c r="AB664" s="264"/>
      <c r="AC664" s="264"/>
    </row>
    <row r="665" spans="1:29">
      <c r="A665" s="426" t="s">
        <v>794</v>
      </c>
      <c r="B665" s="426" t="s">
        <v>1135</v>
      </c>
      <c r="C665" s="426" t="s">
        <v>1136</v>
      </c>
      <c r="D665" s="426" t="s">
        <v>1137</v>
      </c>
      <c r="E665" s="426" t="s">
        <v>1138</v>
      </c>
      <c r="F665" s="427">
        <v>22197.51</v>
      </c>
      <c r="G665" s="427"/>
      <c r="H665" s="427">
        <v>28686.43</v>
      </c>
      <c r="I665" s="427"/>
      <c r="J665" s="87">
        <v>7520.57</v>
      </c>
      <c r="K665" s="428"/>
      <c r="L665" s="428"/>
      <c r="M665" s="427">
        <v>3366.11</v>
      </c>
      <c r="N665" s="428"/>
      <c r="O665" s="87"/>
      <c r="P665" s="427">
        <v>20000</v>
      </c>
      <c r="Q665" s="428"/>
      <c r="R665" s="427">
        <v>10000</v>
      </c>
      <c r="S665" s="428"/>
      <c r="T665" s="427">
        <v>0</v>
      </c>
      <c r="U665" s="427">
        <v>0</v>
      </c>
      <c r="V665" s="427">
        <v>0</v>
      </c>
      <c r="W665" s="427">
        <f t="shared" si="113"/>
        <v>0</v>
      </c>
      <c r="X665" s="427">
        <v>10000</v>
      </c>
      <c r="Y665" s="427">
        <f t="shared" si="118"/>
        <v>0</v>
      </c>
      <c r="Z665" s="288"/>
      <c r="AA665" s="285"/>
      <c r="AB665" s="264"/>
      <c r="AC665" s="264"/>
    </row>
    <row r="666" spans="1:29">
      <c r="A666" s="426" t="s">
        <v>794</v>
      </c>
      <c r="B666" s="426" t="s">
        <v>1135</v>
      </c>
      <c r="C666" s="426" t="s">
        <v>1136</v>
      </c>
      <c r="D666" s="426" t="s">
        <v>1018</v>
      </c>
      <c r="E666" s="426" t="s">
        <v>1019</v>
      </c>
      <c r="F666" s="427">
        <v>5700</v>
      </c>
      <c r="G666" s="427"/>
      <c r="H666" s="427">
        <v>6100</v>
      </c>
      <c r="I666" s="427"/>
      <c r="J666" s="427">
        <v>6405</v>
      </c>
      <c r="K666" s="428"/>
      <c r="L666" s="428"/>
      <c r="M666" s="427">
        <v>0</v>
      </c>
      <c r="N666" s="428"/>
      <c r="O666" s="427"/>
      <c r="P666" s="427">
        <v>2500</v>
      </c>
      <c r="Q666" s="428"/>
      <c r="R666" s="427">
        <v>0</v>
      </c>
      <c r="S666" s="428"/>
      <c r="T666" s="427">
        <v>0</v>
      </c>
      <c r="U666" s="427">
        <v>0</v>
      </c>
      <c r="V666" s="427">
        <v>0</v>
      </c>
      <c r="W666" s="427">
        <f t="shared" si="113"/>
        <v>0</v>
      </c>
      <c r="X666" s="427">
        <v>0</v>
      </c>
      <c r="Y666" s="427">
        <f t="shared" si="118"/>
        <v>0</v>
      </c>
      <c r="Z666" s="288"/>
      <c r="AA666" s="285"/>
      <c r="AB666" s="264"/>
      <c r="AC666" s="264"/>
    </row>
    <row r="667" spans="1:29">
      <c r="A667" s="426" t="s">
        <v>794</v>
      </c>
      <c r="B667" s="426" t="s">
        <v>1135</v>
      </c>
      <c r="C667" s="426" t="s">
        <v>1136</v>
      </c>
      <c r="D667" s="426" t="s">
        <v>843</v>
      </c>
      <c r="E667" s="426" t="s">
        <v>844</v>
      </c>
      <c r="F667" s="427">
        <v>1824.79</v>
      </c>
      <c r="G667" s="427"/>
      <c r="H667" s="427">
        <v>863.62</v>
      </c>
      <c r="I667" s="427"/>
      <c r="J667" s="427">
        <v>5611.96</v>
      </c>
      <c r="K667" s="428"/>
      <c r="L667" s="428"/>
      <c r="M667" s="427">
        <v>2266.31</v>
      </c>
      <c r="N667" s="428"/>
      <c r="O667" s="427"/>
      <c r="P667" s="427">
        <v>4600</v>
      </c>
      <c r="Q667" s="428"/>
      <c r="R667" s="427">
        <v>2600</v>
      </c>
      <c r="S667" s="428"/>
      <c r="T667" s="429">
        <v>0</v>
      </c>
      <c r="U667" s="429">
        <v>361.24</v>
      </c>
      <c r="V667" s="429">
        <v>1407.59</v>
      </c>
      <c r="W667" s="427">
        <f t="shared" si="113"/>
        <v>1768.83</v>
      </c>
      <c r="X667" s="427">
        <v>2600</v>
      </c>
      <c r="Y667" s="427">
        <f t="shared" si="118"/>
        <v>0</v>
      </c>
      <c r="Z667" s="287"/>
      <c r="AA667" s="285"/>
      <c r="AB667" s="264"/>
      <c r="AC667" s="264"/>
    </row>
    <row r="668" spans="1:29">
      <c r="A668" s="426" t="s">
        <v>794</v>
      </c>
      <c r="B668" s="426" t="s">
        <v>1135</v>
      </c>
      <c r="C668" s="426" t="s">
        <v>1136</v>
      </c>
      <c r="D668" s="426" t="s">
        <v>1102</v>
      </c>
      <c r="E668" s="426" t="s">
        <v>1103</v>
      </c>
      <c r="F668" s="427">
        <v>802.06</v>
      </c>
      <c r="G668" s="427"/>
      <c r="H668" s="427">
        <v>0</v>
      </c>
      <c r="I668" s="427"/>
      <c r="J668" s="427">
        <v>0</v>
      </c>
      <c r="K668" s="428"/>
      <c r="L668" s="428"/>
      <c r="M668" s="427">
        <v>0</v>
      </c>
      <c r="N668" s="428"/>
      <c r="O668" s="427"/>
      <c r="P668" s="427">
        <v>0</v>
      </c>
      <c r="Q668" s="428"/>
      <c r="R668" s="427">
        <v>0</v>
      </c>
      <c r="S668" s="428"/>
      <c r="T668" s="427">
        <v>0</v>
      </c>
      <c r="U668" s="427">
        <v>0</v>
      </c>
      <c r="V668" s="427">
        <v>0</v>
      </c>
      <c r="W668" s="427">
        <f t="shared" si="113"/>
        <v>0</v>
      </c>
      <c r="X668" s="427">
        <v>0</v>
      </c>
      <c r="Y668" s="427">
        <f t="shared" si="118"/>
        <v>0</v>
      </c>
      <c r="Z668" s="287"/>
      <c r="AA668" s="285"/>
      <c r="AB668" s="264"/>
      <c r="AC668" s="264"/>
    </row>
    <row r="669" spans="1:29">
      <c r="A669" s="426" t="s">
        <v>794</v>
      </c>
      <c r="B669" s="426" t="s">
        <v>1135</v>
      </c>
      <c r="C669" s="426" t="s">
        <v>1136</v>
      </c>
      <c r="D669" s="426" t="s">
        <v>825</v>
      </c>
      <c r="E669" s="426" t="s">
        <v>826</v>
      </c>
      <c r="F669" s="427">
        <v>48299.3</v>
      </c>
      <c r="G669" s="427"/>
      <c r="H669" s="427">
        <v>48427.03</v>
      </c>
      <c r="I669" s="427"/>
      <c r="J669" s="427">
        <v>32237.5</v>
      </c>
      <c r="K669" s="428"/>
      <c r="L669" s="428"/>
      <c r="M669" s="427">
        <v>30420</v>
      </c>
      <c r="N669" s="428"/>
      <c r="O669" s="427"/>
      <c r="P669" s="427">
        <v>50000</v>
      </c>
      <c r="Q669" s="428"/>
      <c r="R669" s="429">
        <v>39798</v>
      </c>
      <c r="S669" s="428"/>
      <c r="T669" s="429">
        <v>0</v>
      </c>
      <c r="U669" s="429">
        <v>39798</v>
      </c>
      <c r="V669" s="429">
        <v>0</v>
      </c>
      <c r="W669" s="427">
        <f t="shared" si="113"/>
        <v>39798</v>
      </c>
      <c r="X669" s="429">
        <v>39798</v>
      </c>
      <c r="Y669" s="427">
        <f t="shared" si="118"/>
        <v>0</v>
      </c>
      <c r="Z669" s="287"/>
      <c r="AA669" s="285"/>
      <c r="AB669" s="264"/>
      <c r="AC669" s="264"/>
    </row>
    <row r="670" spans="1:29">
      <c r="A670" s="426" t="s">
        <v>794</v>
      </c>
      <c r="B670" s="426" t="s">
        <v>1135</v>
      </c>
      <c r="C670" s="426" t="s">
        <v>1136</v>
      </c>
      <c r="D670" s="426" t="s">
        <v>878</v>
      </c>
      <c r="E670" s="426" t="s">
        <v>879</v>
      </c>
      <c r="F670" s="427">
        <v>82086.929999999993</v>
      </c>
      <c r="G670" s="427"/>
      <c r="H670" s="427">
        <v>32230.77</v>
      </c>
      <c r="I670" s="427"/>
      <c r="J670" s="427">
        <v>178804.19</v>
      </c>
      <c r="K670" s="428"/>
      <c r="L670" s="428"/>
      <c r="M670" s="427">
        <v>96751.51</v>
      </c>
      <c r="N670" s="428"/>
      <c r="O670" s="427"/>
      <c r="P670" s="427">
        <v>60000</v>
      </c>
      <c r="Q670" s="428"/>
      <c r="R670" s="427">
        <v>60000</v>
      </c>
      <c r="S670" s="428"/>
      <c r="T670" s="429">
        <v>0</v>
      </c>
      <c r="U670" s="429">
        <v>14958.65</v>
      </c>
      <c r="V670" s="429">
        <v>26688.29</v>
      </c>
      <c r="W670" s="427">
        <f t="shared" si="113"/>
        <v>41646.94</v>
      </c>
      <c r="X670" s="427">
        <v>60000</v>
      </c>
      <c r="Y670" s="427">
        <f t="shared" si="118"/>
        <v>0</v>
      </c>
      <c r="Z670" s="287"/>
      <c r="AA670" s="285"/>
      <c r="AB670" s="264"/>
      <c r="AC670" s="264"/>
    </row>
    <row r="671" spans="1:29">
      <c r="A671" s="426" t="s">
        <v>794</v>
      </c>
      <c r="B671" s="426" t="s">
        <v>1135</v>
      </c>
      <c r="C671" s="426" t="s">
        <v>1136</v>
      </c>
      <c r="D671" s="426" t="s">
        <v>845</v>
      </c>
      <c r="E671" s="426" t="s">
        <v>846</v>
      </c>
      <c r="F671" s="427">
        <v>275</v>
      </c>
      <c r="G671" s="427"/>
      <c r="H671" s="427">
        <v>0</v>
      </c>
      <c r="I671" s="427"/>
      <c r="J671" s="427">
        <v>0</v>
      </c>
      <c r="K671" s="428"/>
      <c r="L671" s="428"/>
      <c r="M671" s="427">
        <v>106.75</v>
      </c>
      <c r="N671" s="428"/>
      <c r="O671" s="427"/>
      <c r="P671" s="427">
        <v>0</v>
      </c>
      <c r="Q671" s="428"/>
      <c r="R671" s="427">
        <v>0</v>
      </c>
      <c r="S671" s="428"/>
      <c r="T671" s="427">
        <v>0</v>
      </c>
      <c r="U671" s="427">
        <v>0</v>
      </c>
      <c r="V671" s="427">
        <v>0</v>
      </c>
      <c r="W671" s="427">
        <f t="shared" si="113"/>
        <v>0</v>
      </c>
      <c r="X671" s="427">
        <v>0</v>
      </c>
      <c r="Y671" s="427">
        <f t="shared" si="118"/>
        <v>0</v>
      </c>
      <c r="Z671" s="287"/>
      <c r="AA671" s="285"/>
      <c r="AB671" s="264"/>
      <c r="AC671" s="264"/>
    </row>
    <row r="672" spans="1:29">
      <c r="A672" s="426"/>
      <c r="B672" s="426"/>
      <c r="C672" s="426"/>
      <c r="D672" s="426"/>
      <c r="E672" s="426"/>
      <c r="F672" s="427">
        <f>SUM(F655:F671)</f>
        <v>686080.97</v>
      </c>
      <c r="G672" s="427"/>
      <c r="H672" s="427">
        <f>SUM(H655:H671)</f>
        <v>539678.81000000006</v>
      </c>
      <c r="I672" s="427"/>
      <c r="J672" s="427">
        <f>SUM(J655:J671)</f>
        <v>660674.02</v>
      </c>
      <c r="K672" s="428">
        <f>SUM(K655:K671)</f>
        <v>5</v>
      </c>
      <c r="L672" s="428"/>
      <c r="M672" s="427">
        <f>SUM(M655:M671)</f>
        <v>564428.77</v>
      </c>
      <c r="N672" s="428">
        <f>SUM(N655:N671)</f>
        <v>4</v>
      </c>
      <c r="O672" s="427"/>
      <c r="P672" s="427">
        <f>SUM(P655:P671)</f>
        <v>745798.95</v>
      </c>
      <c r="Q672" s="428">
        <f>SUM(Q655:Q671)</f>
        <v>5</v>
      </c>
      <c r="R672" s="427">
        <f>SUM(R655:R671)</f>
        <v>657005</v>
      </c>
      <c r="S672" s="428">
        <f>SUM(S655:S671)</f>
        <v>4</v>
      </c>
      <c r="T672" s="427">
        <f t="shared" ref="T672:Y672" si="119">SUM(T655:T671)</f>
        <v>0</v>
      </c>
      <c r="U672" s="427">
        <f t="shared" si="119"/>
        <v>55117.89</v>
      </c>
      <c r="V672" s="427">
        <f t="shared" si="119"/>
        <v>193699.72999999998</v>
      </c>
      <c r="W672" s="427">
        <f t="shared" si="119"/>
        <v>248817.61999999997</v>
      </c>
      <c r="X672" s="427">
        <f>SUM(X655:X671)</f>
        <v>657005</v>
      </c>
      <c r="Y672" s="427">
        <f t="shared" si="119"/>
        <v>0</v>
      </c>
      <c r="Z672" s="287"/>
      <c r="AA672" s="285"/>
      <c r="AB672" s="264"/>
      <c r="AC672" s="264"/>
    </row>
    <row r="673" spans="1:29">
      <c r="A673" s="426"/>
      <c r="B673" s="426"/>
      <c r="C673" s="426"/>
      <c r="D673" s="426"/>
      <c r="E673" s="426"/>
      <c r="F673" s="427"/>
      <c r="G673" s="427"/>
      <c r="H673" s="427"/>
      <c r="I673" s="427"/>
      <c r="J673" s="427"/>
      <c r="K673" s="428"/>
      <c r="L673" s="428"/>
      <c r="M673" s="427"/>
      <c r="N673" s="428"/>
      <c r="O673" s="427"/>
      <c r="P673" s="427"/>
      <c r="Q673" s="428"/>
      <c r="R673" s="427"/>
      <c r="S673" s="428"/>
      <c r="T673" s="427"/>
      <c r="U673" s="427"/>
      <c r="V673" s="427"/>
      <c r="W673" s="427"/>
      <c r="X673" s="427"/>
      <c r="Y673" s="427"/>
      <c r="Z673" s="287"/>
      <c r="AA673" s="285"/>
      <c r="AB673" s="264"/>
      <c r="AC673" s="264"/>
    </row>
    <row r="674" spans="1:29">
      <c r="A674" s="426" t="s">
        <v>794</v>
      </c>
      <c r="B674" s="426" t="s">
        <v>1139</v>
      </c>
      <c r="C674" s="426" t="s">
        <v>1140</v>
      </c>
      <c r="D674" s="426" t="s">
        <v>797</v>
      </c>
      <c r="E674" s="426" t="s">
        <v>798</v>
      </c>
      <c r="F674" s="427">
        <v>225482.22</v>
      </c>
      <c r="G674" s="427"/>
      <c r="H674" s="427">
        <v>217334.93</v>
      </c>
      <c r="I674" s="427"/>
      <c r="J674" s="427">
        <v>439940.82</v>
      </c>
      <c r="K674" s="432">
        <v>7</v>
      </c>
      <c r="L674" s="432"/>
      <c r="M674" s="427">
        <v>473967.93</v>
      </c>
      <c r="N674" s="432">
        <v>7</v>
      </c>
      <c r="O674" s="427"/>
      <c r="P674" s="427">
        <v>510415</v>
      </c>
      <c r="Q674" s="432">
        <v>7</v>
      </c>
      <c r="R674" s="429">
        <v>509893</v>
      </c>
      <c r="S674" s="432">
        <v>7</v>
      </c>
      <c r="T674" s="427">
        <v>0</v>
      </c>
      <c r="U674" s="427">
        <v>0</v>
      </c>
      <c r="V674" s="429">
        <v>164637.35999999999</v>
      </c>
      <c r="W674" s="427">
        <f t="shared" si="113"/>
        <v>164637.35999999999</v>
      </c>
      <c r="X674" s="427">
        <v>517615.14</v>
      </c>
      <c r="Y674" s="427">
        <f t="shared" ref="Y674:Y687" si="120">R674-X674</f>
        <v>-7722.140000000014</v>
      </c>
      <c r="Z674" s="287"/>
      <c r="AA674" s="285"/>
      <c r="AB674" s="264"/>
      <c r="AC674" s="264"/>
    </row>
    <row r="675" spans="1:29">
      <c r="A675" s="426" t="s">
        <v>794</v>
      </c>
      <c r="B675" s="426" t="s">
        <v>1139</v>
      </c>
      <c r="C675" s="426" t="s">
        <v>1140</v>
      </c>
      <c r="D675" s="426" t="s">
        <v>819</v>
      </c>
      <c r="E675" s="426" t="s">
        <v>820</v>
      </c>
      <c r="F675" s="427">
        <v>1100</v>
      </c>
      <c r="G675" s="427"/>
      <c r="H675" s="427">
        <v>890</v>
      </c>
      <c r="I675" s="427"/>
      <c r="J675" s="427">
        <v>1050</v>
      </c>
      <c r="K675" s="432"/>
      <c r="L675" s="432"/>
      <c r="M675" s="427">
        <v>1400</v>
      </c>
      <c r="N675" s="432"/>
      <c r="O675" s="427"/>
      <c r="P675" s="427">
        <v>1200</v>
      </c>
      <c r="Q675" s="432"/>
      <c r="R675" s="427">
        <v>1200</v>
      </c>
      <c r="S675" s="432"/>
      <c r="T675" s="427">
        <v>0</v>
      </c>
      <c r="U675" s="427">
        <v>0</v>
      </c>
      <c r="V675" s="429">
        <v>350</v>
      </c>
      <c r="W675" s="427">
        <f t="shared" si="113"/>
        <v>350</v>
      </c>
      <c r="X675" s="427">
        <v>1200</v>
      </c>
      <c r="Y675" s="427">
        <f t="shared" si="120"/>
        <v>0</v>
      </c>
      <c r="Z675" s="287"/>
      <c r="AA675" s="285"/>
      <c r="AB675" s="264"/>
      <c r="AC675" s="264"/>
    </row>
    <row r="676" spans="1:29">
      <c r="A676" s="426" t="s">
        <v>794</v>
      </c>
      <c r="B676" s="426" t="s">
        <v>1139</v>
      </c>
      <c r="C676" s="426" t="s">
        <v>1140</v>
      </c>
      <c r="D676" s="426" t="s">
        <v>803</v>
      </c>
      <c r="E676" s="426" t="s">
        <v>804</v>
      </c>
      <c r="F676" s="427">
        <v>3267.46</v>
      </c>
      <c r="G676" s="427"/>
      <c r="H676" s="427">
        <v>3093.69</v>
      </c>
      <c r="I676" s="427"/>
      <c r="J676" s="427">
        <v>6145.18</v>
      </c>
      <c r="K676" s="432"/>
      <c r="L676" s="432"/>
      <c r="M676" s="427">
        <v>6600.25</v>
      </c>
      <c r="N676" s="432"/>
      <c r="O676" s="427"/>
      <c r="P676" s="427">
        <v>6586</v>
      </c>
      <c r="Q676" s="432"/>
      <c r="R676" s="427">
        <v>6402</v>
      </c>
      <c r="S676" s="432"/>
      <c r="T676" s="427">
        <v>0</v>
      </c>
      <c r="U676" s="427">
        <v>0</v>
      </c>
      <c r="V676" s="429">
        <v>2287.25</v>
      </c>
      <c r="W676" s="427">
        <f t="shared" si="113"/>
        <v>2287.25</v>
      </c>
      <c r="X676" s="427">
        <v>6402</v>
      </c>
      <c r="Y676" s="427">
        <f t="shared" si="120"/>
        <v>0</v>
      </c>
      <c r="Z676" s="287"/>
      <c r="AA676" s="285"/>
      <c r="AB676" s="264"/>
      <c r="AC676" s="264"/>
    </row>
    <row r="677" spans="1:29">
      <c r="A677" s="426" t="s">
        <v>794</v>
      </c>
      <c r="B677" s="426" t="s">
        <v>1139</v>
      </c>
      <c r="C677" s="426" t="s">
        <v>1140</v>
      </c>
      <c r="D677" s="426" t="s">
        <v>805</v>
      </c>
      <c r="E677" s="426" t="s">
        <v>806</v>
      </c>
      <c r="F677" s="427">
        <v>1279.49</v>
      </c>
      <c r="G677" s="427"/>
      <c r="H677" s="427">
        <v>1405.19</v>
      </c>
      <c r="I677" s="427"/>
      <c r="J677" s="427">
        <v>0</v>
      </c>
      <c r="K677" s="432"/>
      <c r="L677" s="432"/>
      <c r="M677" s="427">
        <v>0</v>
      </c>
      <c r="N677" s="432"/>
      <c r="O677" s="427"/>
      <c r="P677" s="427">
        <v>0</v>
      </c>
      <c r="Q677" s="432"/>
      <c r="R677" s="427">
        <v>0</v>
      </c>
      <c r="S677" s="432"/>
      <c r="T677" s="427">
        <v>0</v>
      </c>
      <c r="U677" s="427">
        <v>0</v>
      </c>
      <c r="V677" s="427">
        <v>0</v>
      </c>
      <c r="W677" s="427">
        <f t="shared" si="113"/>
        <v>0</v>
      </c>
      <c r="X677" s="427">
        <v>0</v>
      </c>
      <c r="Y677" s="427">
        <f t="shared" si="120"/>
        <v>0</v>
      </c>
      <c r="Z677" s="287"/>
      <c r="AA677" s="285"/>
      <c r="AB677" s="264"/>
      <c r="AC677" s="264"/>
    </row>
    <row r="678" spans="1:29">
      <c r="A678" s="426" t="s">
        <v>794</v>
      </c>
      <c r="B678" s="426" t="s">
        <v>1139</v>
      </c>
      <c r="C678" s="426" t="s">
        <v>1140</v>
      </c>
      <c r="D678" s="426" t="s">
        <v>831</v>
      </c>
      <c r="E678" s="426" t="s">
        <v>832</v>
      </c>
      <c r="F678" s="427">
        <v>7260.64</v>
      </c>
      <c r="G678" s="427"/>
      <c r="H678" s="427">
        <v>7107.61</v>
      </c>
      <c r="I678" s="427"/>
      <c r="J678" s="427">
        <v>26792.67</v>
      </c>
      <c r="K678" s="432"/>
      <c r="L678" s="432"/>
      <c r="M678" s="427">
        <v>31331.5</v>
      </c>
      <c r="N678" s="432"/>
      <c r="O678" s="427"/>
      <c r="P678" s="427">
        <v>32899</v>
      </c>
      <c r="Q678" s="432"/>
      <c r="R678" s="427">
        <v>31211</v>
      </c>
      <c r="S678" s="432"/>
      <c r="T678" s="427">
        <v>0</v>
      </c>
      <c r="U678" s="427">
        <v>0</v>
      </c>
      <c r="V678" s="429">
        <v>10083.700000000001</v>
      </c>
      <c r="W678" s="427">
        <f t="shared" si="113"/>
        <v>10083.700000000001</v>
      </c>
      <c r="X678" s="427">
        <v>31211</v>
      </c>
      <c r="Y678" s="427">
        <f t="shared" si="120"/>
        <v>0</v>
      </c>
      <c r="Z678" s="287"/>
      <c r="AA678" s="285"/>
      <c r="AB678" s="264"/>
      <c r="AC678" s="264"/>
    </row>
    <row r="679" spans="1:29">
      <c r="A679" s="426" t="s">
        <v>794</v>
      </c>
      <c r="B679" s="426" t="s">
        <v>1139</v>
      </c>
      <c r="C679" s="426" t="s">
        <v>1140</v>
      </c>
      <c r="D679" s="426" t="s">
        <v>807</v>
      </c>
      <c r="E679" s="426" t="s">
        <v>808</v>
      </c>
      <c r="F679" s="427">
        <v>29122.74</v>
      </c>
      <c r="G679" s="427"/>
      <c r="H679" s="427">
        <v>28389.03</v>
      </c>
      <c r="I679" s="427"/>
      <c r="J679" s="427">
        <v>75895.72</v>
      </c>
      <c r="K679" s="432"/>
      <c r="L679" s="432"/>
      <c r="M679" s="427">
        <v>80839.06</v>
      </c>
      <c r="N679" s="432"/>
      <c r="O679" s="427"/>
      <c r="P679" s="427">
        <v>84952</v>
      </c>
      <c r="Q679" s="432"/>
      <c r="R679" s="429">
        <v>62822</v>
      </c>
      <c r="S679" s="432"/>
      <c r="T679" s="427">
        <v>0</v>
      </c>
      <c r="U679" s="427">
        <v>0</v>
      </c>
      <c r="V679" s="429">
        <v>21136.53</v>
      </c>
      <c r="W679" s="427">
        <f t="shared" si="113"/>
        <v>21136.53</v>
      </c>
      <c r="X679" s="429">
        <v>62822</v>
      </c>
      <c r="Y679" s="427">
        <f t="shared" si="120"/>
        <v>0</v>
      </c>
      <c r="Z679" s="287"/>
      <c r="AA679" s="285"/>
      <c r="AB679" s="264"/>
      <c r="AC679" s="264"/>
    </row>
    <row r="680" spans="1:29">
      <c r="A680" s="426" t="s">
        <v>794</v>
      </c>
      <c r="B680" s="426" t="s">
        <v>1139</v>
      </c>
      <c r="C680" s="426" t="s">
        <v>1140</v>
      </c>
      <c r="D680" s="431" t="s">
        <v>809</v>
      </c>
      <c r="E680" s="426" t="s">
        <v>810</v>
      </c>
      <c r="F680" s="427"/>
      <c r="G680" s="427"/>
      <c r="H680" s="427"/>
      <c r="I680" s="427"/>
      <c r="J680" s="427"/>
      <c r="K680" s="428"/>
      <c r="L680" s="428"/>
      <c r="M680" s="427">
        <v>0</v>
      </c>
      <c r="N680" s="428"/>
      <c r="O680" s="427"/>
      <c r="P680" s="427"/>
      <c r="Q680" s="428"/>
      <c r="R680" s="429">
        <v>20161</v>
      </c>
      <c r="S680" s="428"/>
      <c r="T680" s="427">
        <v>0</v>
      </c>
      <c r="U680" s="427">
        <v>0</v>
      </c>
      <c r="V680" s="429">
        <v>5146.3599999999997</v>
      </c>
      <c r="W680" s="427">
        <f t="shared" si="113"/>
        <v>5146.3599999999997</v>
      </c>
      <c r="X680" s="429">
        <v>20161</v>
      </c>
      <c r="Y680" s="427">
        <f t="shared" si="120"/>
        <v>0</v>
      </c>
      <c r="Z680" s="287"/>
      <c r="AA680" s="285"/>
      <c r="AB680" s="264"/>
      <c r="AC680" s="264"/>
    </row>
    <row r="681" spans="1:29">
      <c r="A681" s="426" t="s">
        <v>794</v>
      </c>
      <c r="B681" s="426" t="s">
        <v>1139</v>
      </c>
      <c r="C681" s="426" t="s">
        <v>1140</v>
      </c>
      <c r="D681" s="426" t="s">
        <v>962</v>
      </c>
      <c r="E681" s="426" t="s">
        <v>963</v>
      </c>
      <c r="F681" s="427">
        <v>9036.85</v>
      </c>
      <c r="G681" s="427"/>
      <c r="H681" s="427">
        <v>150</v>
      </c>
      <c r="I681" s="427"/>
      <c r="J681" s="427">
        <v>5743.58</v>
      </c>
      <c r="K681" s="432"/>
      <c r="L681" s="432"/>
      <c r="M681" s="427">
        <v>0</v>
      </c>
      <c r="N681" s="432"/>
      <c r="O681" s="427"/>
      <c r="P681" s="427">
        <v>4650</v>
      </c>
      <c r="Q681" s="432"/>
      <c r="R681" s="427">
        <v>150</v>
      </c>
      <c r="S681" s="432"/>
      <c r="T681" s="427">
        <v>0</v>
      </c>
      <c r="U681" s="427">
        <v>0</v>
      </c>
      <c r="V681" s="427">
        <v>0</v>
      </c>
      <c r="W681" s="427">
        <f t="shared" si="113"/>
        <v>0</v>
      </c>
      <c r="X681" s="427">
        <v>150</v>
      </c>
      <c r="Y681" s="427">
        <f t="shared" si="120"/>
        <v>0</v>
      </c>
      <c r="Z681" s="287"/>
      <c r="AA681" s="285"/>
      <c r="AB681" s="264"/>
      <c r="AC681" s="264"/>
    </row>
    <row r="682" spans="1:29">
      <c r="A682" s="426" t="s">
        <v>794</v>
      </c>
      <c r="B682" s="426" t="s">
        <v>1139</v>
      </c>
      <c r="C682" s="426" t="s">
        <v>1140</v>
      </c>
      <c r="D682" s="426" t="s">
        <v>843</v>
      </c>
      <c r="E682" s="426" t="s">
        <v>844</v>
      </c>
      <c r="F682" s="427">
        <v>612.91</v>
      </c>
      <c r="G682" s="427"/>
      <c r="H682" s="427">
        <v>1296.43</v>
      </c>
      <c r="I682" s="427"/>
      <c r="J682" s="427">
        <v>1147.76</v>
      </c>
      <c r="K682" s="432"/>
      <c r="L682" s="432"/>
      <c r="M682" s="427">
        <v>1202.3699999999999</v>
      </c>
      <c r="N682" s="432"/>
      <c r="O682" s="427"/>
      <c r="P682" s="427">
        <v>1500</v>
      </c>
      <c r="Q682" s="432"/>
      <c r="R682" s="427">
        <v>1500</v>
      </c>
      <c r="S682" s="432"/>
      <c r="T682" s="427">
        <v>0</v>
      </c>
      <c r="U682" s="429">
        <v>0</v>
      </c>
      <c r="V682" s="429">
        <v>197.17</v>
      </c>
      <c r="W682" s="427">
        <f t="shared" si="113"/>
        <v>197.17</v>
      </c>
      <c r="X682" s="427">
        <v>1500</v>
      </c>
      <c r="Y682" s="427">
        <f t="shared" si="120"/>
        <v>0</v>
      </c>
      <c r="Z682" s="287"/>
      <c r="AA682" s="285"/>
      <c r="AB682" s="264"/>
      <c r="AC682" s="264"/>
    </row>
    <row r="683" spans="1:29">
      <c r="A683" s="426" t="s">
        <v>794</v>
      </c>
      <c r="B683" s="426" t="s">
        <v>1139</v>
      </c>
      <c r="C683" s="426" t="s">
        <v>1140</v>
      </c>
      <c r="D683" s="426" t="s">
        <v>972</v>
      </c>
      <c r="E683" s="426" t="s">
        <v>973</v>
      </c>
      <c r="F683" s="427">
        <v>1152.01</v>
      </c>
      <c r="G683" s="427"/>
      <c r="H683" s="427">
        <v>0</v>
      </c>
      <c r="I683" s="427"/>
      <c r="J683" s="427">
        <v>0</v>
      </c>
      <c r="K683" s="432"/>
      <c r="L683" s="432"/>
      <c r="M683" s="427">
        <v>0</v>
      </c>
      <c r="N683" s="432"/>
      <c r="O683" s="427"/>
      <c r="P683" s="427">
        <v>0</v>
      </c>
      <c r="Q683" s="432"/>
      <c r="R683" s="427">
        <v>0</v>
      </c>
      <c r="S683" s="432"/>
      <c r="T683" s="427">
        <v>0</v>
      </c>
      <c r="U683" s="427">
        <v>0</v>
      </c>
      <c r="V683" s="427">
        <v>0</v>
      </c>
      <c r="W683" s="427">
        <f t="shared" si="113"/>
        <v>0</v>
      </c>
      <c r="X683" s="427">
        <v>0</v>
      </c>
      <c r="Y683" s="427">
        <f t="shared" si="120"/>
        <v>0</v>
      </c>
      <c r="Z683" s="287"/>
      <c r="AA683" s="285"/>
      <c r="AB683" s="264"/>
      <c r="AC683" s="264"/>
    </row>
    <row r="684" spans="1:29">
      <c r="A684" s="426" t="s">
        <v>794</v>
      </c>
      <c r="B684" s="426" t="s">
        <v>1139</v>
      </c>
      <c r="C684" s="426" t="s">
        <v>1140</v>
      </c>
      <c r="D684" s="426" t="s">
        <v>823</v>
      </c>
      <c r="E684" s="426" t="s">
        <v>824</v>
      </c>
      <c r="F684" s="427">
        <v>9611.33</v>
      </c>
      <c r="G684" s="427"/>
      <c r="H684" s="427">
        <v>1805</v>
      </c>
      <c r="I684" s="427"/>
      <c r="J684" s="427">
        <v>4496.18</v>
      </c>
      <c r="K684" s="432"/>
      <c r="L684" s="432"/>
      <c r="M684" s="427">
        <v>7669.94</v>
      </c>
      <c r="N684" s="432"/>
      <c r="O684" s="427"/>
      <c r="P684" s="427">
        <v>7500</v>
      </c>
      <c r="Q684" s="432"/>
      <c r="R684" s="427">
        <v>7500</v>
      </c>
      <c r="S684" s="432"/>
      <c r="T684" s="427">
        <v>0</v>
      </c>
      <c r="U684" s="429">
        <v>1191</v>
      </c>
      <c r="V684" s="429">
        <v>1378.38</v>
      </c>
      <c r="W684" s="427">
        <f t="shared" si="113"/>
        <v>2569.38</v>
      </c>
      <c r="X684" s="427">
        <v>7500</v>
      </c>
      <c r="Y684" s="427">
        <f t="shared" si="120"/>
        <v>0</v>
      </c>
      <c r="Z684" s="287"/>
      <c r="AA684" s="285"/>
      <c r="AB684" s="264"/>
      <c r="AC684" s="264"/>
    </row>
    <row r="685" spans="1:29">
      <c r="A685" s="426" t="s">
        <v>794</v>
      </c>
      <c r="B685" s="426" t="s">
        <v>1139</v>
      </c>
      <c r="C685" s="426" t="s">
        <v>1140</v>
      </c>
      <c r="D685" s="426" t="s">
        <v>1133</v>
      </c>
      <c r="E685" s="426" t="s">
        <v>1132</v>
      </c>
      <c r="F685" s="427">
        <v>0</v>
      </c>
      <c r="G685" s="427"/>
      <c r="H685" s="427">
        <v>500</v>
      </c>
      <c r="I685" s="427"/>
      <c r="J685" s="427">
        <v>3125</v>
      </c>
      <c r="K685" s="432"/>
      <c r="L685" s="432"/>
      <c r="M685" s="427">
        <v>0</v>
      </c>
      <c r="N685" s="432"/>
      <c r="O685" s="427"/>
      <c r="P685" s="427">
        <v>3125</v>
      </c>
      <c r="Q685" s="432"/>
      <c r="R685" s="427">
        <v>3125</v>
      </c>
      <c r="S685" s="432"/>
      <c r="T685" s="427">
        <v>0</v>
      </c>
      <c r="U685" s="427">
        <v>0</v>
      </c>
      <c r="V685" s="427">
        <v>0</v>
      </c>
      <c r="W685" s="427">
        <f t="shared" si="113"/>
        <v>0</v>
      </c>
      <c r="X685" s="427">
        <v>3125</v>
      </c>
      <c r="Y685" s="427">
        <f t="shared" si="120"/>
        <v>0</v>
      </c>
      <c r="Z685" s="287"/>
      <c r="AA685" s="285"/>
      <c r="AB685" s="264"/>
      <c r="AC685" s="264"/>
    </row>
    <row r="686" spans="1:29">
      <c r="A686" s="426" t="s">
        <v>794</v>
      </c>
      <c r="B686" s="426" t="s">
        <v>1139</v>
      </c>
      <c r="C686" s="426" t="s">
        <v>1140</v>
      </c>
      <c r="D686" s="426" t="s">
        <v>1141</v>
      </c>
      <c r="E686" s="426" t="s">
        <v>1142</v>
      </c>
      <c r="F686" s="427">
        <v>5000</v>
      </c>
      <c r="G686" s="427"/>
      <c r="H686" s="427">
        <v>560</v>
      </c>
      <c r="I686" s="427"/>
      <c r="J686" s="427">
        <v>66200</v>
      </c>
      <c r="K686" s="432"/>
      <c r="L686" s="432"/>
      <c r="M686" s="427">
        <v>0</v>
      </c>
      <c r="N686" s="432"/>
      <c r="O686" s="427"/>
      <c r="P686" s="427">
        <v>4850</v>
      </c>
      <c r="Q686" s="432"/>
      <c r="R686" s="427">
        <v>4850</v>
      </c>
      <c r="S686" s="432"/>
      <c r="T686" s="427">
        <v>0</v>
      </c>
      <c r="U686" s="427">
        <v>0</v>
      </c>
      <c r="V686" s="427">
        <v>0</v>
      </c>
      <c r="W686" s="427">
        <f t="shared" si="113"/>
        <v>0</v>
      </c>
      <c r="X686" s="427">
        <v>4850</v>
      </c>
      <c r="Y686" s="427">
        <f t="shared" si="120"/>
        <v>0</v>
      </c>
      <c r="Z686" s="287"/>
      <c r="AA686" s="285"/>
      <c r="AB686" s="264"/>
      <c r="AC686" s="264"/>
    </row>
    <row r="687" spans="1:29">
      <c r="A687" s="426" t="s">
        <v>794</v>
      </c>
      <c r="B687" s="426" t="s">
        <v>1139</v>
      </c>
      <c r="C687" s="426" t="s">
        <v>1140</v>
      </c>
      <c r="D687" s="426" t="s">
        <v>845</v>
      </c>
      <c r="E687" s="426" t="s">
        <v>846</v>
      </c>
      <c r="F687" s="427">
        <v>1226.1500000000001</v>
      </c>
      <c r="G687" s="427"/>
      <c r="H687" s="427">
        <v>0</v>
      </c>
      <c r="I687" s="427"/>
      <c r="J687" s="427">
        <v>3001.73</v>
      </c>
      <c r="K687" s="432"/>
      <c r="L687" s="432"/>
      <c r="M687" s="427">
        <v>1633.5</v>
      </c>
      <c r="N687" s="432"/>
      <c r="O687" s="427"/>
      <c r="P687" s="427">
        <v>5500</v>
      </c>
      <c r="Q687" s="432"/>
      <c r="R687" s="427">
        <v>5500</v>
      </c>
      <c r="S687" s="432"/>
      <c r="T687" s="427">
        <v>0</v>
      </c>
      <c r="U687" s="429">
        <v>0</v>
      </c>
      <c r="V687" s="429">
        <v>1091</v>
      </c>
      <c r="W687" s="427">
        <f t="shared" si="113"/>
        <v>1091</v>
      </c>
      <c r="X687" s="427">
        <v>5500</v>
      </c>
      <c r="Y687" s="427">
        <f t="shared" si="120"/>
        <v>0</v>
      </c>
      <c r="Z687" s="287"/>
      <c r="AA687" s="285"/>
      <c r="AB687" s="264"/>
      <c r="AC687" s="264"/>
    </row>
    <row r="688" spans="1:29">
      <c r="A688" s="426"/>
      <c r="B688" s="426"/>
      <c r="C688" s="426"/>
      <c r="D688" s="426"/>
      <c r="E688" s="426"/>
      <c r="F688" s="427">
        <f>SUM(F674:F687)</f>
        <v>294151.8</v>
      </c>
      <c r="G688" s="427"/>
      <c r="H688" s="427">
        <f>SUM(H674:H687)</f>
        <v>262531.88</v>
      </c>
      <c r="I688" s="427"/>
      <c r="J688" s="427">
        <f>SUM(J674:J687)</f>
        <v>633538.64</v>
      </c>
      <c r="K688" s="432">
        <f>SUM(K674:K687)</f>
        <v>7</v>
      </c>
      <c r="L688" s="432"/>
      <c r="M688" s="427">
        <f>SUM(M674:M687)</f>
        <v>604644.54999999993</v>
      </c>
      <c r="N688" s="432">
        <f>SUM(N674:N687)</f>
        <v>7</v>
      </c>
      <c r="O688" s="427"/>
      <c r="P688" s="427">
        <f>SUM(P674:P687)</f>
        <v>663177</v>
      </c>
      <c r="Q688" s="432">
        <f>SUM(Q674:Q687)</f>
        <v>7</v>
      </c>
      <c r="R688" s="427">
        <f>SUM(R674:R687)</f>
        <v>654314</v>
      </c>
      <c r="S688" s="432">
        <f>SUM(S674:S687)</f>
        <v>7</v>
      </c>
      <c r="T688" s="427">
        <f t="shared" ref="T688:Y688" si="121">SUM(T674:T687)</f>
        <v>0</v>
      </c>
      <c r="U688" s="427">
        <f t="shared" si="121"/>
        <v>1191</v>
      </c>
      <c r="V688" s="427">
        <f t="shared" si="121"/>
        <v>206307.75</v>
      </c>
      <c r="W688" s="427">
        <f t="shared" si="121"/>
        <v>207498.75</v>
      </c>
      <c r="X688" s="427">
        <f>SUM(X674:X687)</f>
        <v>662036.14</v>
      </c>
      <c r="Y688" s="427">
        <f t="shared" si="121"/>
        <v>-7722.140000000014</v>
      </c>
      <c r="Z688" s="287"/>
      <c r="AA688" s="285"/>
      <c r="AB688" s="264"/>
      <c r="AC688" s="264"/>
    </row>
    <row r="689" spans="1:29">
      <c r="A689" s="426"/>
      <c r="B689" s="426"/>
      <c r="C689" s="426"/>
      <c r="D689" s="426"/>
      <c r="E689" s="426"/>
      <c r="F689" s="427"/>
      <c r="G689" s="427"/>
      <c r="H689" s="427"/>
      <c r="I689" s="427"/>
      <c r="J689" s="427"/>
      <c r="K689" s="428"/>
      <c r="L689" s="428"/>
      <c r="M689" s="427"/>
      <c r="N689" s="428"/>
      <c r="O689" s="427"/>
      <c r="P689" s="427"/>
      <c r="Q689" s="428"/>
      <c r="R689" s="427"/>
      <c r="S689" s="428"/>
      <c r="T689" s="427"/>
      <c r="U689" s="427"/>
      <c r="V689" s="427"/>
      <c r="W689" s="427"/>
      <c r="X689" s="427"/>
      <c r="Y689" s="427"/>
      <c r="Z689" s="287"/>
      <c r="AA689" s="285"/>
      <c r="AB689" s="264"/>
      <c r="AC689" s="264"/>
    </row>
    <row r="690" spans="1:29">
      <c r="A690" s="426" t="s">
        <v>794</v>
      </c>
      <c r="B690" s="426" t="s">
        <v>1143</v>
      </c>
      <c r="C690" s="426" t="s">
        <v>1144</v>
      </c>
      <c r="D690" s="426" t="s">
        <v>797</v>
      </c>
      <c r="E690" s="426" t="s">
        <v>798</v>
      </c>
      <c r="F690" s="427">
        <v>41665.550000000003</v>
      </c>
      <c r="G690" s="427"/>
      <c r="H690" s="427">
        <v>43878.18</v>
      </c>
      <c r="I690" s="427"/>
      <c r="J690" s="427">
        <v>178390.17</v>
      </c>
      <c r="K690" s="428">
        <v>3</v>
      </c>
      <c r="L690" s="428"/>
      <c r="M690" s="427">
        <v>296555.40999999997</v>
      </c>
      <c r="N690" s="428">
        <v>6</v>
      </c>
      <c r="O690" s="427"/>
      <c r="P690" s="427">
        <v>335719</v>
      </c>
      <c r="Q690" s="428">
        <v>6</v>
      </c>
      <c r="R690" s="427">
        <v>314307</v>
      </c>
      <c r="S690" s="428">
        <v>6</v>
      </c>
      <c r="T690" s="427">
        <v>0</v>
      </c>
      <c r="U690" s="427">
        <v>0</v>
      </c>
      <c r="V690" s="429">
        <v>101008.98</v>
      </c>
      <c r="W690" s="427">
        <f t="shared" ref="W690:W755" si="122">T690+U690+V690</f>
        <v>101008.98</v>
      </c>
      <c r="X690" s="427">
        <v>314259</v>
      </c>
      <c r="Y690" s="427">
        <f t="shared" ref="Y690:Y698" si="123">R690-X690</f>
        <v>48</v>
      </c>
      <c r="Z690" s="287"/>
      <c r="AA690" s="285"/>
      <c r="AB690" s="264"/>
      <c r="AC690" s="264"/>
    </row>
    <row r="691" spans="1:29">
      <c r="A691" s="426" t="s">
        <v>794</v>
      </c>
      <c r="B691" s="426" t="s">
        <v>1143</v>
      </c>
      <c r="C691" s="426" t="s">
        <v>1144</v>
      </c>
      <c r="D691" s="426" t="s">
        <v>819</v>
      </c>
      <c r="E691" s="426" t="s">
        <v>820</v>
      </c>
      <c r="F691" s="427">
        <v>0</v>
      </c>
      <c r="G691" s="427"/>
      <c r="H691" s="427">
        <v>250</v>
      </c>
      <c r="I691" s="427"/>
      <c r="J691" s="427">
        <v>275</v>
      </c>
      <c r="K691" s="428"/>
      <c r="L691" s="428"/>
      <c r="M691" s="427">
        <v>165</v>
      </c>
      <c r="N691" s="428"/>
      <c r="O691" s="427"/>
      <c r="P691" s="427">
        <v>200</v>
      </c>
      <c r="Q691" s="428"/>
      <c r="R691" s="427">
        <v>275</v>
      </c>
      <c r="S691" s="428"/>
      <c r="T691" s="427">
        <v>0</v>
      </c>
      <c r="U691" s="427">
        <v>0</v>
      </c>
      <c r="V691" s="429">
        <v>45</v>
      </c>
      <c r="W691" s="427">
        <f t="shared" si="122"/>
        <v>45</v>
      </c>
      <c r="X691" s="427">
        <v>275</v>
      </c>
      <c r="Y691" s="427">
        <f t="shared" si="123"/>
        <v>0</v>
      </c>
      <c r="Z691" s="287"/>
      <c r="AA691" s="285"/>
      <c r="AB691" s="264"/>
      <c r="AC691" s="264"/>
    </row>
    <row r="692" spans="1:29">
      <c r="A692" s="426" t="s">
        <v>794</v>
      </c>
      <c r="B692" s="426" t="s">
        <v>1143</v>
      </c>
      <c r="C692" s="426" t="s">
        <v>1144</v>
      </c>
      <c r="D692" s="426" t="s">
        <v>803</v>
      </c>
      <c r="E692" s="426" t="s">
        <v>804</v>
      </c>
      <c r="F692" s="427">
        <v>604.1</v>
      </c>
      <c r="G692" s="427"/>
      <c r="H692" s="427">
        <v>639.87</v>
      </c>
      <c r="I692" s="427"/>
      <c r="J692" s="427">
        <v>1725.46</v>
      </c>
      <c r="K692" s="428"/>
      <c r="L692" s="428"/>
      <c r="M692" s="427">
        <v>3914.42</v>
      </c>
      <c r="N692" s="428"/>
      <c r="O692" s="427"/>
      <c r="P692" s="427">
        <v>4867.93</v>
      </c>
      <c r="Q692" s="428"/>
      <c r="R692" s="427">
        <v>4111</v>
      </c>
      <c r="S692" s="428"/>
      <c r="T692" s="427">
        <v>0</v>
      </c>
      <c r="U692" s="427">
        <v>0</v>
      </c>
      <c r="V692" s="429">
        <v>1321.02</v>
      </c>
      <c r="W692" s="427">
        <f t="shared" si="122"/>
        <v>1321.02</v>
      </c>
      <c r="X692" s="427">
        <v>4111</v>
      </c>
      <c r="Y692" s="427">
        <f t="shared" si="123"/>
        <v>0</v>
      </c>
      <c r="Z692" s="287"/>
      <c r="AA692" s="285"/>
      <c r="AB692" s="264"/>
      <c r="AC692" s="264"/>
    </row>
    <row r="693" spans="1:29">
      <c r="A693" s="426" t="s">
        <v>794</v>
      </c>
      <c r="B693" s="426" t="s">
        <v>1143</v>
      </c>
      <c r="C693" s="426" t="s">
        <v>1144</v>
      </c>
      <c r="D693" s="426" t="s">
        <v>805</v>
      </c>
      <c r="E693" s="426" t="s">
        <v>806</v>
      </c>
      <c r="F693" s="427">
        <v>0</v>
      </c>
      <c r="G693" s="427"/>
      <c r="H693" s="427">
        <v>0</v>
      </c>
      <c r="I693" s="427"/>
      <c r="J693" s="427">
        <v>0</v>
      </c>
      <c r="K693" s="428"/>
      <c r="L693" s="428"/>
      <c r="M693" s="427">
        <v>1004.91</v>
      </c>
      <c r="N693" s="428"/>
      <c r="O693" s="427"/>
      <c r="P693" s="427">
        <v>0</v>
      </c>
      <c r="Q693" s="428"/>
      <c r="R693" s="427">
        <v>0</v>
      </c>
      <c r="S693" s="428"/>
      <c r="T693" s="427">
        <v>0</v>
      </c>
      <c r="U693" s="427">
        <v>0</v>
      </c>
      <c r="V693" s="429">
        <v>0</v>
      </c>
      <c r="W693" s="427">
        <f t="shared" si="122"/>
        <v>0</v>
      </c>
      <c r="X693" s="427">
        <v>0</v>
      </c>
      <c r="Y693" s="427">
        <f t="shared" si="123"/>
        <v>0</v>
      </c>
      <c r="Z693" s="287"/>
      <c r="AA693" s="285"/>
      <c r="AB693" s="264"/>
      <c r="AC693" s="264"/>
    </row>
    <row r="694" spans="1:29">
      <c r="A694" s="426" t="s">
        <v>794</v>
      </c>
      <c r="B694" s="426" t="s">
        <v>1143</v>
      </c>
      <c r="C694" s="426" t="s">
        <v>1144</v>
      </c>
      <c r="D694" s="426" t="s">
        <v>831</v>
      </c>
      <c r="E694" s="426" t="s">
        <v>832</v>
      </c>
      <c r="F694" s="427">
        <v>3970.64</v>
      </c>
      <c r="G694" s="427"/>
      <c r="H694" s="427">
        <v>5005.8599999999997</v>
      </c>
      <c r="I694" s="427"/>
      <c r="J694" s="427">
        <v>10842</v>
      </c>
      <c r="K694" s="428"/>
      <c r="L694" s="428"/>
      <c r="M694" s="427">
        <v>36312.15</v>
      </c>
      <c r="N694" s="428"/>
      <c r="O694" s="427"/>
      <c r="P694" s="427">
        <v>12033</v>
      </c>
      <c r="Q694" s="428"/>
      <c r="R694" s="427">
        <v>36166</v>
      </c>
      <c r="S694" s="428"/>
      <c r="T694" s="427">
        <v>0</v>
      </c>
      <c r="U694" s="427">
        <v>0</v>
      </c>
      <c r="V694" s="429">
        <v>13131.15</v>
      </c>
      <c r="W694" s="427">
        <f t="shared" si="122"/>
        <v>13131.15</v>
      </c>
      <c r="X694" s="427">
        <v>36166</v>
      </c>
      <c r="Y694" s="427">
        <f t="shared" si="123"/>
        <v>0</v>
      </c>
      <c r="Z694" s="287"/>
      <c r="AA694" s="285"/>
      <c r="AB694" s="264"/>
      <c r="AC694" s="264"/>
    </row>
    <row r="695" spans="1:29">
      <c r="A695" s="426" t="s">
        <v>794</v>
      </c>
      <c r="B695" s="426" t="s">
        <v>1143</v>
      </c>
      <c r="C695" s="426" t="s">
        <v>1144</v>
      </c>
      <c r="D695" s="426" t="s">
        <v>807</v>
      </c>
      <c r="E695" s="426" t="s">
        <v>808</v>
      </c>
      <c r="F695" s="427">
        <v>6091.71</v>
      </c>
      <c r="G695" s="427"/>
      <c r="H695" s="427">
        <v>6527.91</v>
      </c>
      <c r="I695" s="427"/>
      <c r="J695" s="427">
        <v>38224.230000000003</v>
      </c>
      <c r="K695" s="428"/>
      <c r="L695" s="428"/>
      <c r="M695" s="427">
        <v>83834.48</v>
      </c>
      <c r="N695" s="428"/>
      <c r="O695" s="427"/>
      <c r="P695" s="427">
        <v>46015</v>
      </c>
      <c r="Q695" s="428"/>
      <c r="R695" s="429">
        <v>94803</v>
      </c>
      <c r="S695" s="428"/>
      <c r="T695" s="427">
        <v>0</v>
      </c>
      <c r="U695" s="427">
        <v>0</v>
      </c>
      <c r="V695" s="429">
        <v>30511.16</v>
      </c>
      <c r="W695" s="427">
        <f t="shared" si="122"/>
        <v>30511.16</v>
      </c>
      <c r="X695" s="429">
        <v>94803</v>
      </c>
      <c r="Y695" s="427">
        <f t="shared" si="123"/>
        <v>0</v>
      </c>
      <c r="Z695" s="287"/>
      <c r="AA695" s="285"/>
      <c r="AB695" s="264"/>
      <c r="AC695" s="264"/>
    </row>
    <row r="696" spans="1:29">
      <c r="A696" s="426" t="s">
        <v>794</v>
      </c>
      <c r="B696" s="426" t="s">
        <v>1143</v>
      </c>
      <c r="C696" s="426" t="s">
        <v>1144</v>
      </c>
      <c r="D696" s="426" t="s">
        <v>1145</v>
      </c>
      <c r="E696" s="426" t="s">
        <v>1146</v>
      </c>
      <c r="F696" s="427">
        <v>110033.28</v>
      </c>
      <c r="G696" s="427"/>
      <c r="H696" s="427">
        <v>125943.3</v>
      </c>
      <c r="I696" s="427"/>
      <c r="J696" s="427">
        <v>113758.83</v>
      </c>
      <c r="K696" s="428"/>
      <c r="L696" s="428"/>
      <c r="M696" s="427">
        <v>207522.39</v>
      </c>
      <c r="N696" s="428"/>
      <c r="O696" s="427"/>
      <c r="P696" s="427">
        <v>375642</v>
      </c>
      <c r="Q696" s="428"/>
      <c r="R696" s="427">
        <v>160000</v>
      </c>
      <c r="S696" s="428"/>
      <c r="T696" s="427">
        <v>0</v>
      </c>
      <c r="U696" s="427">
        <v>562.5</v>
      </c>
      <c r="V696" s="427">
        <v>0</v>
      </c>
      <c r="W696" s="427">
        <f t="shared" si="122"/>
        <v>562.5</v>
      </c>
      <c r="X696" s="427">
        <v>160000</v>
      </c>
      <c r="Y696" s="427">
        <f t="shared" si="123"/>
        <v>0</v>
      </c>
      <c r="Z696" s="287"/>
      <c r="AA696" s="285"/>
      <c r="AB696" s="264"/>
      <c r="AC696" s="264"/>
    </row>
    <row r="697" spans="1:29">
      <c r="A697" s="426" t="s">
        <v>794</v>
      </c>
      <c r="B697" s="426" t="s">
        <v>1143</v>
      </c>
      <c r="C697" s="426" t="s">
        <v>1144</v>
      </c>
      <c r="D697" s="426" t="s">
        <v>1085</v>
      </c>
      <c r="E697" s="426" t="s">
        <v>1086</v>
      </c>
      <c r="F697" s="427">
        <v>1625.45</v>
      </c>
      <c r="G697" s="427"/>
      <c r="H697" s="427">
        <v>0</v>
      </c>
      <c r="I697" s="427"/>
      <c r="J697" s="427">
        <v>0</v>
      </c>
      <c r="K697" s="428"/>
      <c r="L697" s="428"/>
      <c r="M697" s="427">
        <v>0</v>
      </c>
      <c r="N697" s="428"/>
      <c r="O697" s="427"/>
      <c r="P697" s="427">
        <v>0</v>
      </c>
      <c r="Q697" s="428"/>
      <c r="R697" s="427">
        <v>0</v>
      </c>
      <c r="S697" s="428"/>
      <c r="T697" s="427">
        <v>0</v>
      </c>
      <c r="U697" s="427">
        <v>0</v>
      </c>
      <c r="V697" s="427">
        <v>0</v>
      </c>
      <c r="W697" s="427">
        <f t="shared" si="122"/>
        <v>0</v>
      </c>
      <c r="X697" s="427">
        <v>0</v>
      </c>
      <c r="Y697" s="427">
        <f t="shared" si="123"/>
        <v>0</v>
      </c>
      <c r="Z697" s="287"/>
      <c r="AA697" s="285"/>
      <c r="AB697" s="264"/>
      <c r="AC697" s="264"/>
    </row>
    <row r="698" spans="1:29">
      <c r="A698" s="426" t="s">
        <v>794</v>
      </c>
      <c r="B698" s="426" t="s">
        <v>1143</v>
      </c>
      <c r="C698" s="426" t="s">
        <v>1144</v>
      </c>
      <c r="D698" s="426" t="s">
        <v>843</v>
      </c>
      <c r="E698" s="426" t="s">
        <v>844</v>
      </c>
      <c r="F698" s="427">
        <v>274.64999999999998</v>
      </c>
      <c r="G698" s="427"/>
      <c r="H698" s="427">
        <v>0</v>
      </c>
      <c r="I698" s="427"/>
      <c r="J698" s="427">
        <v>0</v>
      </c>
      <c r="K698" s="428"/>
      <c r="L698" s="428"/>
      <c r="M698" s="427">
        <v>0</v>
      </c>
      <c r="N698" s="428"/>
      <c r="O698" s="427"/>
      <c r="P698" s="427">
        <v>0</v>
      </c>
      <c r="Q698" s="428"/>
      <c r="R698" s="427">
        <v>0</v>
      </c>
      <c r="S698" s="428"/>
      <c r="T698" s="427">
        <v>0</v>
      </c>
      <c r="U698" s="427">
        <v>0</v>
      </c>
      <c r="V698" s="427">
        <v>0</v>
      </c>
      <c r="W698" s="427">
        <f t="shared" si="122"/>
        <v>0</v>
      </c>
      <c r="X698" s="427">
        <v>0</v>
      </c>
      <c r="Y698" s="427">
        <f t="shared" si="123"/>
        <v>0</v>
      </c>
      <c r="Z698" s="287"/>
      <c r="AA698" s="285"/>
      <c r="AB698" s="264"/>
      <c r="AC698" s="264"/>
    </row>
    <row r="699" spans="1:29">
      <c r="A699" s="426"/>
      <c r="B699" s="426"/>
      <c r="C699" s="426"/>
      <c r="D699" s="426"/>
      <c r="E699" s="426"/>
      <c r="F699" s="427">
        <f>SUM(F690:F698)</f>
        <v>164265.38</v>
      </c>
      <c r="G699" s="427"/>
      <c r="H699" s="427">
        <f>SUM(H690:H698)</f>
        <v>182245.12</v>
      </c>
      <c r="I699" s="427"/>
      <c r="J699" s="427">
        <f>SUM(J690:J698)</f>
        <v>343215.69</v>
      </c>
      <c r="K699" s="428">
        <f>SUM(K690:K698)</f>
        <v>3</v>
      </c>
      <c r="L699" s="428"/>
      <c r="M699" s="427">
        <f>SUM(M690:M698)</f>
        <v>629308.76</v>
      </c>
      <c r="N699" s="428">
        <f>SUM(N690:N698)</f>
        <v>6</v>
      </c>
      <c r="O699" s="427"/>
      <c r="P699" s="427">
        <f>SUM(P690:P698)</f>
        <v>774476.92999999993</v>
      </c>
      <c r="Q699" s="428">
        <f>SUM(Q690:Q698)</f>
        <v>6</v>
      </c>
      <c r="R699" s="427">
        <f>SUM(R690:R698)</f>
        <v>609662</v>
      </c>
      <c r="S699" s="428">
        <f>SUM(S690:S698)</f>
        <v>6</v>
      </c>
      <c r="T699" s="427">
        <f t="shared" ref="T699:Y699" si="124">SUM(T690:T698)</f>
        <v>0</v>
      </c>
      <c r="U699" s="427">
        <f t="shared" si="124"/>
        <v>562.5</v>
      </c>
      <c r="V699" s="427">
        <f t="shared" si="124"/>
        <v>146017.31</v>
      </c>
      <c r="W699" s="427">
        <f t="shared" si="124"/>
        <v>146579.81</v>
      </c>
      <c r="X699" s="427">
        <f>SUM(X690:X698)</f>
        <v>609614</v>
      </c>
      <c r="Y699" s="427">
        <f t="shared" si="124"/>
        <v>48</v>
      </c>
      <c r="Z699" s="287"/>
      <c r="AA699" s="285"/>
      <c r="AB699" s="264"/>
      <c r="AC699" s="264"/>
    </row>
    <row r="700" spans="1:29">
      <c r="A700" s="426"/>
      <c r="B700" s="426"/>
      <c r="C700" s="426"/>
      <c r="D700" s="426"/>
      <c r="E700" s="426"/>
      <c r="F700" s="427"/>
      <c r="G700" s="427"/>
      <c r="H700" s="427"/>
      <c r="I700" s="427"/>
      <c r="J700" s="427"/>
      <c r="K700" s="428"/>
      <c r="L700" s="428"/>
      <c r="M700" s="427"/>
      <c r="N700" s="428"/>
      <c r="O700" s="427"/>
      <c r="P700" s="427"/>
      <c r="Q700" s="428"/>
      <c r="R700" s="427"/>
      <c r="S700" s="428"/>
      <c r="T700" s="427"/>
      <c r="U700" s="427"/>
      <c r="V700" s="427"/>
      <c r="W700" s="427"/>
      <c r="X700" s="427"/>
      <c r="Y700" s="427"/>
      <c r="Z700" s="287"/>
      <c r="AA700" s="285"/>
      <c r="AB700" s="264"/>
      <c r="AC700" s="264"/>
    </row>
    <row r="701" spans="1:29">
      <c r="A701" s="426" t="s">
        <v>794</v>
      </c>
      <c r="B701" s="426" t="s">
        <v>1147</v>
      </c>
      <c r="C701" s="426" t="s">
        <v>1148</v>
      </c>
      <c r="D701" s="426" t="s">
        <v>797</v>
      </c>
      <c r="E701" s="426" t="s">
        <v>798</v>
      </c>
      <c r="F701" s="427">
        <v>176434.45</v>
      </c>
      <c r="G701" s="427"/>
      <c r="H701" s="427">
        <v>218608.74</v>
      </c>
      <c r="I701" s="427"/>
      <c r="J701" s="427">
        <v>307657.76</v>
      </c>
      <c r="K701" s="428">
        <v>4</v>
      </c>
      <c r="L701" s="428"/>
      <c r="M701" s="427">
        <v>272572.98</v>
      </c>
      <c r="N701" s="428">
        <v>3</v>
      </c>
      <c r="O701" s="427"/>
      <c r="P701" s="427">
        <v>355247</v>
      </c>
      <c r="Q701" s="428">
        <v>2</v>
      </c>
      <c r="R701" s="429">
        <v>103779</v>
      </c>
      <c r="S701" s="428">
        <v>3</v>
      </c>
      <c r="T701" s="427">
        <v>0</v>
      </c>
      <c r="U701" s="429">
        <v>0</v>
      </c>
      <c r="V701" s="429">
        <v>117071.24</v>
      </c>
      <c r="W701" s="427">
        <f t="shared" si="122"/>
        <v>117071.24</v>
      </c>
      <c r="X701" s="427">
        <v>369828</v>
      </c>
      <c r="Y701" s="427">
        <f t="shared" ref="Y701:Y707" si="125">R701-X701</f>
        <v>-266049</v>
      </c>
      <c r="Z701" s="287"/>
      <c r="AA701" s="285"/>
      <c r="AB701" s="264"/>
      <c r="AC701" s="264"/>
    </row>
    <row r="702" spans="1:29">
      <c r="A702" s="426" t="s">
        <v>794</v>
      </c>
      <c r="B702" s="426" t="s">
        <v>1147</v>
      </c>
      <c r="C702" s="426" t="s">
        <v>1148</v>
      </c>
      <c r="D702" s="426" t="s">
        <v>803</v>
      </c>
      <c r="E702" s="426" t="s">
        <v>804</v>
      </c>
      <c r="F702" s="427">
        <v>2654.96</v>
      </c>
      <c r="G702" s="427"/>
      <c r="H702" s="427">
        <v>3109.87</v>
      </c>
      <c r="I702" s="427"/>
      <c r="J702" s="427">
        <v>4701.6899999999996</v>
      </c>
      <c r="K702" s="428"/>
      <c r="L702" s="428"/>
      <c r="M702" s="427">
        <v>4673.18</v>
      </c>
      <c r="N702" s="428"/>
      <c r="O702" s="427"/>
      <c r="P702" s="427">
        <v>5151.08</v>
      </c>
      <c r="Q702" s="428"/>
      <c r="R702" s="427">
        <v>1247</v>
      </c>
      <c r="S702" s="428"/>
      <c r="T702" s="427">
        <v>0</v>
      </c>
      <c r="U702" s="429">
        <v>0</v>
      </c>
      <c r="V702" s="429">
        <v>1635.65</v>
      </c>
      <c r="W702" s="427">
        <f t="shared" si="122"/>
        <v>1635.65</v>
      </c>
      <c r="X702" s="427">
        <v>5200</v>
      </c>
      <c r="Y702" s="427">
        <f t="shared" si="125"/>
        <v>-3953</v>
      </c>
      <c r="Z702" s="287"/>
      <c r="AA702" s="285"/>
      <c r="AB702" s="264"/>
      <c r="AC702" s="264"/>
    </row>
    <row r="703" spans="1:29">
      <c r="A703" s="426" t="s">
        <v>794</v>
      </c>
      <c r="B703" s="426" t="s">
        <v>1147</v>
      </c>
      <c r="C703" s="426" t="s">
        <v>1148</v>
      </c>
      <c r="D703" s="426" t="s">
        <v>805</v>
      </c>
      <c r="E703" s="426" t="s">
        <v>806</v>
      </c>
      <c r="F703" s="427">
        <v>3576.16</v>
      </c>
      <c r="G703" s="427"/>
      <c r="H703" s="427">
        <v>7645.84</v>
      </c>
      <c r="I703" s="427"/>
      <c r="J703" s="427">
        <v>12627.54</v>
      </c>
      <c r="K703" s="428"/>
      <c r="L703" s="428"/>
      <c r="M703" s="427">
        <v>9643.48</v>
      </c>
      <c r="N703" s="428"/>
      <c r="O703" s="427"/>
      <c r="P703" s="427">
        <v>11904</v>
      </c>
      <c r="Q703" s="428"/>
      <c r="R703" s="427">
        <v>12748</v>
      </c>
      <c r="S703" s="428"/>
      <c r="T703" s="427">
        <v>0</v>
      </c>
      <c r="U703" s="429">
        <v>0</v>
      </c>
      <c r="V703" s="429">
        <v>989.52</v>
      </c>
      <c r="W703" s="427">
        <f t="shared" si="122"/>
        <v>989.52</v>
      </c>
      <c r="X703" s="427">
        <v>12748</v>
      </c>
      <c r="Y703" s="427">
        <f t="shared" si="125"/>
        <v>0</v>
      </c>
      <c r="Z703" s="287"/>
      <c r="AA703" s="285"/>
      <c r="AB703" s="264"/>
      <c r="AC703" s="264"/>
    </row>
    <row r="704" spans="1:29">
      <c r="A704" s="426" t="s">
        <v>794</v>
      </c>
      <c r="B704" s="426" t="s">
        <v>1147</v>
      </c>
      <c r="C704" s="426" t="s">
        <v>1148</v>
      </c>
      <c r="D704" s="426" t="s">
        <v>831</v>
      </c>
      <c r="E704" s="426" t="s">
        <v>832</v>
      </c>
      <c r="F704" s="427">
        <v>11656.72</v>
      </c>
      <c r="G704" s="427"/>
      <c r="H704" s="427">
        <v>9669.2099999999991</v>
      </c>
      <c r="I704" s="427"/>
      <c r="J704" s="427">
        <v>15569.21</v>
      </c>
      <c r="K704" s="428"/>
      <c r="L704" s="428"/>
      <c r="M704" s="427">
        <v>18056.29</v>
      </c>
      <c r="N704" s="428"/>
      <c r="O704" s="427"/>
      <c r="P704" s="427">
        <v>22782.11</v>
      </c>
      <c r="Q704" s="428"/>
      <c r="R704" s="427">
        <v>12111</v>
      </c>
      <c r="S704" s="428"/>
      <c r="T704" s="427">
        <v>0</v>
      </c>
      <c r="U704" s="429">
        <v>0</v>
      </c>
      <c r="V704" s="429">
        <v>6878.5</v>
      </c>
      <c r="W704" s="427">
        <f t="shared" si="122"/>
        <v>6878.5</v>
      </c>
      <c r="X704" s="427">
        <v>21326</v>
      </c>
      <c r="Y704" s="427">
        <f t="shared" si="125"/>
        <v>-9215</v>
      </c>
      <c r="Z704" s="287"/>
      <c r="AA704" s="285"/>
      <c r="AB704" s="264"/>
      <c r="AC704" s="264"/>
    </row>
    <row r="705" spans="1:29">
      <c r="A705" s="426" t="s">
        <v>794</v>
      </c>
      <c r="B705" s="426" t="s">
        <v>1147</v>
      </c>
      <c r="C705" s="426" t="s">
        <v>1148</v>
      </c>
      <c r="D705" s="426" t="s">
        <v>807</v>
      </c>
      <c r="E705" s="426" t="s">
        <v>808</v>
      </c>
      <c r="F705" s="427">
        <v>29727.95</v>
      </c>
      <c r="G705" s="427"/>
      <c r="H705" s="427">
        <v>18110.36</v>
      </c>
      <c r="I705" s="427"/>
      <c r="J705" s="427">
        <v>38815.550000000003</v>
      </c>
      <c r="K705" s="428"/>
      <c r="L705" s="428"/>
      <c r="M705" s="427">
        <v>38441.230000000003</v>
      </c>
      <c r="N705" s="428"/>
      <c r="O705" s="427"/>
      <c r="P705" s="427">
        <v>43383</v>
      </c>
      <c r="Q705" s="428"/>
      <c r="R705" s="429">
        <v>41960</v>
      </c>
      <c r="S705" s="428"/>
      <c r="T705" s="427">
        <v>0</v>
      </c>
      <c r="U705" s="429">
        <v>0</v>
      </c>
      <c r="V705" s="429">
        <v>13504.18</v>
      </c>
      <c r="W705" s="427">
        <f t="shared" si="122"/>
        <v>13504.18</v>
      </c>
      <c r="X705" s="429">
        <v>41960</v>
      </c>
      <c r="Y705" s="427">
        <f t="shared" si="125"/>
        <v>0</v>
      </c>
      <c r="Z705" s="287"/>
      <c r="AA705" s="285"/>
      <c r="AB705" s="264"/>
      <c r="AC705" s="264"/>
    </row>
    <row r="706" spans="1:29">
      <c r="A706" s="426" t="s">
        <v>794</v>
      </c>
      <c r="B706" s="426" t="s">
        <v>1147</v>
      </c>
      <c r="C706" s="426" t="s">
        <v>1148</v>
      </c>
      <c r="D706" s="426" t="s">
        <v>934</v>
      </c>
      <c r="E706" s="426" t="s">
        <v>935</v>
      </c>
      <c r="F706" s="427">
        <v>1309628.26</v>
      </c>
      <c r="G706" s="427"/>
      <c r="H706" s="427">
        <v>1078786.8999999999</v>
      </c>
      <c r="I706" s="427"/>
      <c r="J706" s="427">
        <v>764557.63</v>
      </c>
      <c r="K706" s="428"/>
      <c r="L706" s="428"/>
      <c r="M706" s="427">
        <v>1194570.3500000001</v>
      </c>
      <c r="N706" s="428"/>
      <c r="O706" s="427"/>
      <c r="P706" s="427">
        <v>1193751</v>
      </c>
      <c r="Q706" s="428"/>
      <c r="R706" s="427">
        <v>1100000</v>
      </c>
      <c r="S706" s="428"/>
      <c r="T706" s="427">
        <v>0</v>
      </c>
      <c r="U706" s="429">
        <v>40901.07</v>
      </c>
      <c r="V706" s="429">
        <v>460985.45</v>
      </c>
      <c r="W706" s="427">
        <f t="shared" si="122"/>
        <v>501886.52</v>
      </c>
      <c r="X706" s="427">
        <v>1100000</v>
      </c>
      <c r="Y706" s="427">
        <f t="shared" si="125"/>
        <v>0</v>
      </c>
      <c r="Z706" s="287"/>
      <c r="AA706" s="285"/>
      <c r="AB706" s="264"/>
      <c r="AC706" s="264"/>
    </row>
    <row r="707" spans="1:29">
      <c r="A707" s="426" t="s">
        <v>794</v>
      </c>
      <c r="B707" s="426" t="s">
        <v>1147</v>
      </c>
      <c r="C707" s="426" t="s">
        <v>1148</v>
      </c>
      <c r="D707" s="426" t="s">
        <v>878</v>
      </c>
      <c r="E707" s="426" t="s">
        <v>879</v>
      </c>
      <c r="F707" s="427">
        <v>0</v>
      </c>
      <c r="G707" s="427"/>
      <c r="H707" s="427">
        <v>11896</v>
      </c>
      <c r="I707" s="427"/>
      <c r="J707" s="427">
        <v>0</v>
      </c>
      <c r="K707" s="428"/>
      <c r="L707" s="428"/>
      <c r="M707" s="427">
        <v>0</v>
      </c>
      <c r="N707" s="428"/>
      <c r="O707" s="427"/>
      <c r="P707" s="427">
        <v>0</v>
      </c>
      <c r="Q707" s="428"/>
      <c r="R707" s="427">
        <v>0</v>
      </c>
      <c r="S707" s="428"/>
      <c r="T707" s="427">
        <v>0</v>
      </c>
      <c r="U707" s="427">
        <v>0</v>
      </c>
      <c r="V707" s="427">
        <v>0</v>
      </c>
      <c r="W707" s="427">
        <f t="shared" si="122"/>
        <v>0</v>
      </c>
      <c r="X707" s="427">
        <v>0</v>
      </c>
      <c r="Y707" s="427">
        <f t="shared" si="125"/>
        <v>0</v>
      </c>
      <c r="Z707" s="287"/>
      <c r="AA707" s="285"/>
      <c r="AB707" s="264"/>
      <c r="AC707" s="264"/>
    </row>
    <row r="708" spans="1:29">
      <c r="A708" s="426"/>
      <c r="B708" s="426"/>
      <c r="C708" s="426"/>
      <c r="D708" s="426"/>
      <c r="E708" s="426"/>
      <c r="F708" s="427">
        <f>SUM(F701:F707)</f>
        <v>1533678.5</v>
      </c>
      <c r="G708" s="427"/>
      <c r="H708" s="427">
        <f>SUM(H701:H707)</f>
        <v>1347826.92</v>
      </c>
      <c r="I708" s="427"/>
      <c r="J708" s="427">
        <f>SUM(J701:J707)</f>
        <v>1143929.3799999999</v>
      </c>
      <c r="K708" s="428">
        <f>SUM(K701:K707)</f>
        <v>4</v>
      </c>
      <c r="L708" s="428"/>
      <c r="M708" s="427">
        <f>SUM(M701:M707)</f>
        <v>1537957.51</v>
      </c>
      <c r="N708" s="428">
        <f>SUM(N701:N707)</f>
        <v>3</v>
      </c>
      <c r="O708" s="427"/>
      <c r="P708" s="427">
        <f>SUM(P701:P707)</f>
        <v>1632218.19</v>
      </c>
      <c r="Q708" s="428">
        <f>SUM(Q701:Q707)</f>
        <v>2</v>
      </c>
      <c r="R708" s="427">
        <f>SUM(R701:R707)</f>
        <v>1271845</v>
      </c>
      <c r="S708" s="428">
        <f>SUM(S701:S707)</f>
        <v>3</v>
      </c>
      <c r="T708" s="427">
        <f t="shared" ref="T708:Y708" si="126">SUM(T701:T707)</f>
        <v>0</v>
      </c>
      <c r="U708" s="427">
        <f t="shared" si="126"/>
        <v>40901.07</v>
      </c>
      <c r="V708" s="427">
        <f t="shared" si="126"/>
        <v>601064.54</v>
      </c>
      <c r="W708" s="427">
        <f t="shared" si="126"/>
        <v>641965.61</v>
      </c>
      <c r="X708" s="427">
        <f>SUM(X701:X707)</f>
        <v>1551062</v>
      </c>
      <c r="Y708" s="427">
        <f t="shared" si="126"/>
        <v>-279217</v>
      </c>
      <c r="Z708" s="287"/>
      <c r="AA708" s="285"/>
      <c r="AB708" s="264"/>
      <c r="AC708" s="264"/>
    </row>
    <row r="709" spans="1:29">
      <c r="A709" s="426"/>
      <c r="B709" s="426"/>
      <c r="C709" s="426"/>
      <c r="D709" s="426"/>
      <c r="E709" s="426"/>
      <c r="F709" s="427"/>
      <c r="G709" s="427"/>
      <c r="H709" s="427"/>
      <c r="I709" s="427"/>
      <c r="J709" s="427"/>
      <c r="K709" s="428"/>
      <c r="L709" s="428"/>
      <c r="M709" s="427"/>
      <c r="N709" s="428"/>
      <c r="O709" s="427"/>
      <c r="P709" s="427"/>
      <c r="Q709" s="428"/>
      <c r="R709" s="427"/>
      <c r="S709" s="428"/>
      <c r="T709" s="427"/>
      <c r="U709" s="427"/>
      <c r="V709" s="427"/>
      <c r="W709" s="427"/>
      <c r="X709" s="427"/>
      <c r="Y709" s="427"/>
      <c r="Z709" s="287"/>
      <c r="AA709" s="285"/>
      <c r="AB709" s="264"/>
      <c r="AC709" s="264"/>
    </row>
    <row r="710" spans="1:29">
      <c r="A710" s="426" t="s">
        <v>794</v>
      </c>
      <c r="B710" s="426" t="s">
        <v>1149</v>
      </c>
      <c r="C710" s="426" t="s">
        <v>1150</v>
      </c>
      <c r="D710" s="426" t="s">
        <v>797</v>
      </c>
      <c r="E710" s="426" t="s">
        <v>798</v>
      </c>
      <c r="F710" s="427">
        <v>212868.16</v>
      </c>
      <c r="G710" s="427"/>
      <c r="H710" s="427">
        <v>240936</v>
      </c>
      <c r="I710" s="427"/>
      <c r="J710" s="427">
        <v>272726.32</v>
      </c>
      <c r="K710" s="428">
        <v>5</v>
      </c>
      <c r="L710" s="428"/>
      <c r="M710" s="427">
        <v>334721.40999999997</v>
      </c>
      <c r="N710" s="428">
        <v>5</v>
      </c>
      <c r="O710" s="427"/>
      <c r="P710" s="427">
        <v>361189</v>
      </c>
      <c r="Q710" s="428">
        <v>8</v>
      </c>
      <c r="R710" s="427">
        <v>362579</v>
      </c>
      <c r="S710" s="428">
        <v>5</v>
      </c>
      <c r="T710" s="427">
        <v>0</v>
      </c>
      <c r="U710" s="427">
        <v>0</v>
      </c>
      <c r="V710" s="429">
        <v>116691.95</v>
      </c>
      <c r="W710" s="427">
        <f t="shared" si="122"/>
        <v>116691.95</v>
      </c>
      <c r="X710" s="427">
        <v>362579</v>
      </c>
      <c r="Y710" s="427">
        <f>R710-X710</f>
        <v>0</v>
      </c>
      <c r="Z710" s="287"/>
      <c r="AA710" s="285"/>
      <c r="AB710" s="264"/>
      <c r="AC710" s="264"/>
    </row>
    <row r="711" spans="1:29">
      <c r="A711" s="426" t="s">
        <v>794</v>
      </c>
      <c r="B711" s="426" t="s">
        <v>1149</v>
      </c>
      <c r="C711" s="426" t="s">
        <v>1150</v>
      </c>
      <c r="D711" s="426" t="s">
        <v>803</v>
      </c>
      <c r="E711" s="426" t="s">
        <v>804</v>
      </c>
      <c r="F711" s="427">
        <v>1861.93</v>
      </c>
      <c r="G711" s="427"/>
      <c r="H711" s="427">
        <v>2234.2399999999998</v>
      </c>
      <c r="I711" s="427"/>
      <c r="J711" s="427">
        <v>2941.73</v>
      </c>
      <c r="K711" s="428"/>
      <c r="L711" s="428"/>
      <c r="M711" s="427">
        <v>3944.07</v>
      </c>
      <c r="N711" s="428"/>
      <c r="O711" s="427"/>
      <c r="P711" s="427">
        <v>5237.24</v>
      </c>
      <c r="Q711" s="428"/>
      <c r="R711" s="427">
        <v>3911</v>
      </c>
      <c r="S711" s="428"/>
      <c r="T711" s="427">
        <v>0</v>
      </c>
      <c r="U711" s="427">
        <v>0</v>
      </c>
      <c r="V711" s="429">
        <v>1259.9000000000001</v>
      </c>
      <c r="W711" s="427">
        <f t="shared" si="122"/>
        <v>1259.9000000000001</v>
      </c>
      <c r="X711" s="427">
        <v>3911</v>
      </c>
      <c r="Y711" s="427">
        <f>R711-X711</f>
        <v>0</v>
      </c>
      <c r="Z711" s="287"/>
      <c r="AA711" s="285"/>
      <c r="AB711" s="264"/>
      <c r="AC711" s="264"/>
    </row>
    <row r="712" spans="1:29">
      <c r="A712" s="426" t="s">
        <v>794</v>
      </c>
      <c r="B712" s="426" t="s">
        <v>1149</v>
      </c>
      <c r="C712" s="426" t="s">
        <v>1150</v>
      </c>
      <c r="D712" s="426" t="s">
        <v>831</v>
      </c>
      <c r="E712" s="426" t="s">
        <v>832</v>
      </c>
      <c r="F712" s="427">
        <v>20727.32</v>
      </c>
      <c r="G712" s="427"/>
      <c r="H712" s="427">
        <v>26342.57</v>
      </c>
      <c r="I712" s="427"/>
      <c r="J712" s="427">
        <v>33440.92</v>
      </c>
      <c r="K712" s="428"/>
      <c r="L712" s="428"/>
      <c r="M712" s="427">
        <v>47313.93</v>
      </c>
      <c r="N712" s="428"/>
      <c r="O712" s="427"/>
      <c r="P712" s="427">
        <v>54275</v>
      </c>
      <c r="Q712" s="428"/>
      <c r="R712" s="427">
        <v>47038</v>
      </c>
      <c r="S712" s="428"/>
      <c r="T712" s="427">
        <v>0</v>
      </c>
      <c r="U712" s="427">
        <v>0</v>
      </c>
      <c r="V712" s="429">
        <v>15170.07</v>
      </c>
      <c r="W712" s="427">
        <f t="shared" si="122"/>
        <v>15170.07</v>
      </c>
      <c r="X712" s="427">
        <v>47038</v>
      </c>
      <c r="Y712" s="427">
        <f>R712-X712</f>
        <v>0</v>
      </c>
      <c r="Z712" s="287"/>
      <c r="AA712" s="285"/>
      <c r="AB712" s="264"/>
      <c r="AC712" s="264"/>
    </row>
    <row r="713" spans="1:29">
      <c r="A713" s="426" t="s">
        <v>794</v>
      </c>
      <c r="B713" s="426" t="s">
        <v>1149</v>
      </c>
      <c r="C713" s="426" t="s">
        <v>1150</v>
      </c>
      <c r="D713" s="426" t="s">
        <v>807</v>
      </c>
      <c r="E713" s="426" t="s">
        <v>808</v>
      </c>
      <c r="F713" s="427">
        <v>32985.089999999997</v>
      </c>
      <c r="G713" s="427"/>
      <c r="H713" s="427">
        <v>32681.47</v>
      </c>
      <c r="I713" s="427"/>
      <c r="J713" s="427">
        <v>35075.040000000001</v>
      </c>
      <c r="K713" s="428"/>
      <c r="L713" s="428"/>
      <c r="M713" s="427">
        <v>38398.68</v>
      </c>
      <c r="N713" s="428"/>
      <c r="O713" s="427"/>
      <c r="P713" s="427">
        <v>41792</v>
      </c>
      <c r="Q713" s="428"/>
      <c r="R713" s="429">
        <v>41755</v>
      </c>
      <c r="S713" s="428"/>
      <c r="T713" s="427">
        <v>0</v>
      </c>
      <c r="U713" s="427">
        <v>0</v>
      </c>
      <c r="V713" s="429">
        <v>13438.34</v>
      </c>
      <c r="W713" s="427">
        <f t="shared" si="122"/>
        <v>13438.34</v>
      </c>
      <c r="X713" s="429">
        <v>41755</v>
      </c>
      <c r="Y713" s="427">
        <f>R713-X713</f>
        <v>0</v>
      </c>
      <c r="Z713" s="287"/>
      <c r="AA713" s="285"/>
      <c r="AB713" s="264"/>
      <c r="AC713" s="264"/>
    </row>
    <row r="714" spans="1:29">
      <c r="A714" s="426"/>
      <c r="B714" s="426"/>
      <c r="C714" s="426"/>
      <c r="D714" s="426"/>
      <c r="E714" s="426"/>
      <c r="F714" s="427">
        <f>SUM(F710:F713)</f>
        <v>268442.5</v>
      </c>
      <c r="G714" s="427"/>
      <c r="H714" s="427">
        <f>SUM(H710:H713)</f>
        <v>302194.28000000003</v>
      </c>
      <c r="I714" s="427"/>
      <c r="J714" s="427">
        <f>SUM(J710:J713)</f>
        <v>344184.00999999995</v>
      </c>
      <c r="K714" s="428">
        <f>SUM(K710:K713)</f>
        <v>5</v>
      </c>
      <c r="L714" s="428"/>
      <c r="M714" s="427">
        <f>SUM(M710:M713)</f>
        <v>424378.08999999997</v>
      </c>
      <c r="N714" s="428">
        <f>SUM(N710:N713)</f>
        <v>5</v>
      </c>
      <c r="O714" s="427"/>
      <c r="P714" s="427">
        <f>SUM(P710:P713)</f>
        <v>462493.24</v>
      </c>
      <c r="Q714" s="428">
        <f>SUM(Q710:Q713)</f>
        <v>8</v>
      </c>
      <c r="R714" s="427">
        <f>SUM(R710:R713)</f>
        <v>455283</v>
      </c>
      <c r="S714" s="428">
        <f>SUM(S710:S713)</f>
        <v>5</v>
      </c>
      <c r="T714" s="427">
        <f t="shared" ref="T714:Y714" si="127">SUM(T710:T713)</f>
        <v>0</v>
      </c>
      <c r="U714" s="427">
        <f t="shared" si="127"/>
        <v>0</v>
      </c>
      <c r="V714" s="427">
        <f t="shared" si="127"/>
        <v>146560.25999999998</v>
      </c>
      <c r="W714" s="427">
        <f t="shared" si="127"/>
        <v>146560.25999999998</v>
      </c>
      <c r="X714" s="427">
        <f>SUM(X710:X713)</f>
        <v>455283</v>
      </c>
      <c r="Y714" s="427">
        <f t="shared" si="127"/>
        <v>0</v>
      </c>
      <c r="Z714" s="287"/>
      <c r="AA714" s="285"/>
      <c r="AB714" s="264"/>
      <c r="AC714" s="264"/>
    </row>
    <row r="715" spans="1:29">
      <c r="A715" s="426"/>
      <c r="B715" s="426"/>
      <c r="C715" s="426"/>
      <c r="D715" s="426"/>
      <c r="E715" s="426"/>
      <c r="F715" s="427"/>
      <c r="G715" s="427"/>
      <c r="H715" s="427"/>
      <c r="I715" s="427"/>
      <c r="J715" s="427"/>
      <c r="K715" s="428"/>
      <c r="L715" s="428"/>
      <c r="M715" s="427"/>
      <c r="N715" s="428"/>
      <c r="O715" s="427"/>
      <c r="P715" s="427"/>
      <c r="Q715" s="428"/>
      <c r="R715" s="427"/>
      <c r="S715" s="428"/>
      <c r="T715" s="427"/>
      <c r="U715" s="427"/>
      <c r="V715" s="427"/>
      <c r="W715" s="427"/>
      <c r="X715" s="427"/>
      <c r="Y715" s="427"/>
      <c r="Z715" s="287"/>
      <c r="AA715" s="285"/>
      <c r="AB715" s="264"/>
      <c r="AC715" s="264"/>
    </row>
    <row r="716" spans="1:29">
      <c r="A716" s="426" t="s">
        <v>794</v>
      </c>
      <c r="B716" s="426" t="s">
        <v>1151</v>
      </c>
      <c r="C716" s="426" t="s">
        <v>1152</v>
      </c>
      <c r="D716" s="426" t="s">
        <v>797</v>
      </c>
      <c r="E716" s="426" t="s">
        <v>798</v>
      </c>
      <c r="F716" s="427">
        <v>419034.59</v>
      </c>
      <c r="G716" s="427"/>
      <c r="H716" s="427">
        <v>426039.18</v>
      </c>
      <c r="I716" s="427"/>
      <c r="J716" s="427">
        <v>394558.44</v>
      </c>
      <c r="K716" s="428">
        <v>6</v>
      </c>
      <c r="L716" s="428"/>
      <c r="M716" s="427">
        <v>349919.8</v>
      </c>
      <c r="N716" s="428">
        <v>6</v>
      </c>
      <c r="O716" s="427"/>
      <c r="P716" s="427">
        <v>436949</v>
      </c>
      <c r="Q716" s="428">
        <v>7</v>
      </c>
      <c r="R716" s="427">
        <v>380336</v>
      </c>
      <c r="S716" s="428">
        <v>7</v>
      </c>
      <c r="T716" s="427">
        <v>0</v>
      </c>
      <c r="U716" s="427">
        <v>0</v>
      </c>
      <c r="V716" s="429">
        <v>143967.51999999999</v>
      </c>
      <c r="W716" s="427">
        <f t="shared" si="122"/>
        <v>143967.51999999999</v>
      </c>
      <c r="X716" s="427">
        <v>485119</v>
      </c>
      <c r="Y716" s="427">
        <f t="shared" ref="Y716:Y723" si="128">R716-X716</f>
        <v>-104783</v>
      </c>
      <c r="Z716" s="287"/>
      <c r="AA716" s="285"/>
      <c r="AB716" s="264"/>
      <c r="AC716" s="264"/>
    </row>
    <row r="717" spans="1:29">
      <c r="A717" s="426" t="s">
        <v>794</v>
      </c>
      <c r="B717" s="426" t="s">
        <v>1151</v>
      </c>
      <c r="C717" s="426" t="s">
        <v>1152</v>
      </c>
      <c r="D717" s="426" t="s">
        <v>835</v>
      </c>
      <c r="E717" s="426" t="s">
        <v>836</v>
      </c>
      <c r="F717" s="427">
        <v>5392.62</v>
      </c>
      <c r="G717" s="427"/>
      <c r="H717" s="427">
        <v>2834.01</v>
      </c>
      <c r="I717" s="427"/>
      <c r="J717" s="427">
        <v>1674.92</v>
      </c>
      <c r="K717" s="428"/>
      <c r="L717" s="428"/>
      <c r="M717" s="427">
        <v>14189.64</v>
      </c>
      <c r="N717" s="428"/>
      <c r="O717" s="427"/>
      <c r="P717" s="427">
        <v>2655</v>
      </c>
      <c r="Q717" s="428"/>
      <c r="R717" s="427">
        <v>4308</v>
      </c>
      <c r="S717" s="428"/>
      <c r="T717" s="427">
        <v>0</v>
      </c>
      <c r="U717" s="427">
        <v>0</v>
      </c>
      <c r="V717" s="429">
        <v>9298.31</v>
      </c>
      <c r="W717" s="427">
        <f t="shared" si="122"/>
        <v>9298.31</v>
      </c>
      <c r="X717" s="427">
        <v>27058</v>
      </c>
      <c r="Y717" s="427">
        <f t="shared" si="128"/>
        <v>-22750</v>
      </c>
      <c r="Z717" s="287"/>
      <c r="AA717" s="285"/>
      <c r="AB717" s="264"/>
      <c r="AC717" s="264"/>
    </row>
    <row r="718" spans="1:29">
      <c r="A718" s="426" t="s">
        <v>794</v>
      </c>
      <c r="B718" s="426" t="s">
        <v>1151</v>
      </c>
      <c r="C718" s="426" t="s">
        <v>1152</v>
      </c>
      <c r="D718" s="426" t="s">
        <v>837</v>
      </c>
      <c r="E718" s="426" t="s">
        <v>838</v>
      </c>
      <c r="F718" s="427">
        <v>5218.3</v>
      </c>
      <c r="G718" s="427"/>
      <c r="H718" s="427">
        <v>98.61</v>
      </c>
      <c r="I718" s="427"/>
      <c r="J718" s="427">
        <v>1853.96</v>
      </c>
      <c r="K718" s="428"/>
      <c r="L718" s="428"/>
      <c r="M718" s="427">
        <v>52989.06</v>
      </c>
      <c r="N718" s="428"/>
      <c r="O718" s="427"/>
      <c r="P718" s="427">
        <v>904</v>
      </c>
      <c r="Q718" s="428"/>
      <c r="R718" s="427">
        <v>12797</v>
      </c>
      <c r="S718" s="428"/>
      <c r="T718" s="427">
        <v>0</v>
      </c>
      <c r="U718" s="427">
        <v>0</v>
      </c>
      <c r="V718" s="429">
        <v>30038.17</v>
      </c>
      <c r="W718" s="427">
        <f t="shared" si="122"/>
        <v>30038.17</v>
      </c>
      <c r="X718" s="427">
        <v>76174</v>
      </c>
      <c r="Y718" s="427">
        <f t="shared" si="128"/>
        <v>-63377</v>
      </c>
      <c r="Z718" s="287"/>
      <c r="AA718" s="285"/>
      <c r="AB718" s="264"/>
      <c r="AC718" s="264"/>
    </row>
    <row r="719" spans="1:29">
      <c r="A719" s="426" t="s">
        <v>794</v>
      </c>
      <c r="B719" s="426" t="s">
        <v>1151</v>
      </c>
      <c r="C719" s="426" t="s">
        <v>1152</v>
      </c>
      <c r="D719" s="426" t="s">
        <v>1153</v>
      </c>
      <c r="E719" s="426" t="s">
        <v>1154</v>
      </c>
      <c r="F719" s="427">
        <v>0</v>
      </c>
      <c r="G719" s="427"/>
      <c r="H719" s="427">
        <v>0</v>
      </c>
      <c r="I719" s="427"/>
      <c r="J719" s="427">
        <v>0</v>
      </c>
      <c r="K719" s="428"/>
      <c r="L719" s="428"/>
      <c r="M719" s="427">
        <v>157.54</v>
      </c>
      <c r="N719" s="428"/>
      <c r="O719" s="427"/>
      <c r="P719" s="427">
        <v>0</v>
      </c>
      <c r="Q719" s="428"/>
      <c r="R719" s="427">
        <v>1158</v>
      </c>
      <c r="S719" s="428"/>
      <c r="T719" s="427">
        <v>0</v>
      </c>
      <c r="U719" s="427">
        <v>0</v>
      </c>
      <c r="V719" s="429">
        <v>0</v>
      </c>
      <c r="W719" s="427">
        <f t="shared" si="122"/>
        <v>0</v>
      </c>
      <c r="X719" s="427">
        <v>0</v>
      </c>
      <c r="Y719" s="427">
        <f t="shared" si="128"/>
        <v>1158</v>
      </c>
      <c r="Z719" s="287"/>
      <c r="AA719" s="285"/>
      <c r="AB719" s="264"/>
      <c r="AC719" s="264"/>
    </row>
    <row r="720" spans="1:29">
      <c r="A720" s="426" t="s">
        <v>794</v>
      </c>
      <c r="B720" s="426" t="s">
        <v>1151</v>
      </c>
      <c r="C720" s="426" t="s">
        <v>1152</v>
      </c>
      <c r="D720" s="426" t="s">
        <v>803</v>
      </c>
      <c r="E720" s="426" t="s">
        <v>804</v>
      </c>
      <c r="F720" s="427">
        <v>1393.67</v>
      </c>
      <c r="G720" s="427"/>
      <c r="H720" s="427">
        <v>1248.3699999999999</v>
      </c>
      <c r="I720" s="427"/>
      <c r="J720" s="427">
        <v>1132.95</v>
      </c>
      <c r="K720" s="428"/>
      <c r="L720" s="428"/>
      <c r="M720" s="427">
        <v>1736.63</v>
      </c>
      <c r="N720" s="428"/>
      <c r="O720" s="427"/>
      <c r="P720" s="427">
        <v>1000</v>
      </c>
      <c r="Q720" s="428"/>
      <c r="R720" s="427">
        <v>1443</v>
      </c>
      <c r="S720" s="428"/>
      <c r="T720" s="427">
        <v>0</v>
      </c>
      <c r="U720" s="427">
        <v>0</v>
      </c>
      <c r="V720" s="429">
        <v>896.24</v>
      </c>
      <c r="W720" s="427">
        <f t="shared" si="122"/>
        <v>896.24</v>
      </c>
      <c r="X720" s="427">
        <v>1443</v>
      </c>
      <c r="Y720" s="427">
        <f t="shared" si="128"/>
        <v>0</v>
      </c>
      <c r="Z720" s="287"/>
      <c r="AA720" s="285"/>
      <c r="AB720" s="264"/>
      <c r="AC720" s="264"/>
    </row>
    <row r="721" spans="1:29">
      <c r="A721" s="426" t="s">
        <v>794</v>
      </c>
      <c r="B721" s="426" t="s">
        <v>1151</v>
      </c>
      <c r="C721" s="426" t="s">
        <v>1152</v>
      </c>
      <c r="D721" s="426" t="s">
        <v>805</v>
      </c>
      <c r="E721" s="426" t="s">
        <v>806</v>
      </c>
      <c r="F721" s="427">
        <v>138.57</v>
      </c>
      <c r="G721" s="427"/>
      <c r="H721" s="427">
        <v>0</v>
      </c>
      <c r="I721" s="427"/>
      <c r="J721" s="427">
        <v>436.43</v>
      </c>
      <c r="K721" s="428"/>
      <c r="L721" s="428"/>
      <c r="M721" s="427">
        <v>1941</v>
      </c>
      <c r="N721" s="428"/>
      <c r="O721" s="427"/>
      <c r="P721" s="427">
        <v>220</v>
      </c>
      <c r="Q721" s="428"/>
      <c r="R721" s="427">
        <v>1295</v>
      </c>
      <c r="S721" s="428"/>
      <c r="T721" s="427">
        <v>0</v>
      </c>
      <c r="U721" s="427">
        <v>0</v>
      </c>
      <c r="V721" s="429">
        <v>1482.64</v>
      </c>
      <c r="W721" s="427">
        <f t="shared" si="122"/>
        <v>1482.64</v>
      </c>
      <c r="X721" s="429">
        <v>3000</v>
      </c>
      <c r="Y721" s="427">
        <f t="shared" si="128"/>
        <v>-1705</v>
      </c>
      <c r="Z721" s="287"/>
      <c r="AA721" s="285"/>
      <c r="AB721" s="264"/>
      <c r="AC721" s="264"/>
    </row>
    <row r="722" spans="1:29">
      <c r="A722" s="426" t="s">
        <v>794</v>
      </c>
      <c r="B722" s="426" t="s">
        <v>1151</v>
      </c>
      <c r="C722" s="426" t="s">
        <v>1152</v>
      </c>
      <c r="D722" s="426" t="s">
        <v>831</v>
      </c>
      <c r="E722" s="426" t="s">
        <v>832</v>
      </c>
      <c r="F722" s="427">
        <v>41643.15</v>
      </c>
      <c r="G722" s="427"/>
      <c r="H722" s="427">
        <v>48930.17</v>
      </c>
      <c r="I722" s="427"/>
      <c r="J722" s="427">
        <v>47321.37</v>
      </c>
      <c r="K722" s="428"/>
      <c r="L722" s="428"/>
      <c r="M722" s="427">
        <v>55191.91</v>
      </c>
      <c r="N722" s="428"/>
      <c r="O722" s="427"/>
      <c r="P722" s="427">
        <v>50751</v>
      </c>
      <c r="Q722" s="428"/>
      <c r="R722" s="427">
        <v>49444</v>
      </c>
      <c r="S722" s="428"/>
      <c r="T722" s="427">
        <v>0</v>
      </c>
      <c r="U722" s="427">
        <v>0</v>
      </c>
      <c r="V722" s="429">
        <v>20720.650000000001</v>
      </c>
      <c r="W722" s="427">
        <f t="shared" si="122"/>
        <v>20720.650000000001</v>
      </c>
      <c r="X722" s="427">
        <v>49444</v>
      </c>
      <c r="Y722" s="427">
        <f t="shared" si="128"/>
        <v>0</v>
      </c>
      <c r="Z722" s="287"/>
      <c r="AA722" s="285"/>
      <c r="AB722" s="264"/>
      <c r="AC722" s="264"/>
    </row>
    <row r="723" spans="1:29">
      <c r="A723" s="426" t="s">
        <v>794</v>
      </c>
      <c r="B723" s="426" t="s">
        <v>1151</v>
      </c>
      <c r="C723" s="426" t="s">
        <v>1152</v>
      </c>
      <c r="D723" s="426" t="s">
        <v>807</v>
      </c>
      <c r="E723" s="426" t="s">
        <v>808</v>
      </c>
      <c r="F723" s="427">
        <v>94938.53</v>
      </c>
      <c r="G723" s="427"/>
      <c r="H723" s="427">
        <v>105869.55</v>
      </c>
      <c r="I723" s="427"/>
      <c r="J723" s="427">
        <v>89161.27</v>
      </c>
      <c r="K723" s="428"/>
      <c r="L723" s="428"/>
      <c r="M723" s="427">
        <v>85872.57</v>
      </c>
      <c r="N723" s="428"/>
      <c r="O723" s="427"/>
      <c r="P723" s="427">
        <v>86022</v>
      </c>
      <c r="Q723" s="428"/>
      <c r="R723" s="429">
        <v>77319</v>
      </c>
      <c r="S723" s="428"/>
      <c r="T723" s="427">
        <v>0</v>
      </c>
      <c r="U723" s="427">
        <v>0</v>
      </c>
      <c r="V723" s="429">
        <v>24784.880000000001</v>
      </c>
      <c r="W723" s="427">
        <f t="shared" si="122"/>
        <v>24784.880000000001</v>
      </c>
      <c r="X723" s="429">
        <v>77319</v>
      </c>
      <c r="Y723" s="427">
        <f t="shared" si="128"/>
        <v>0</v>
      </c>
      <c r="Z723" s="287"/>
      <c r="AA723" s="285"/>
      <c r="AB723" s="264"/>
      <c r="AC723" s="264"/>
    </row>
    <row r="724" spans="1:29">
      <c r="A724" s="426"/>
      <c r="B724" s="426"/>
      <c r="C724" s="426"/>
      <c r="D724" s="426"/>
      <c r="E724" s="426"/>
      <c r="F724" s="427">
        <f>SUM(F716:F723)</f>
        <v>567759.43000000005</v>
      </c>
      <c r="G724" s="427"/>
      <c r="H724" s="427">
        <f>SUM(H716:H723)</f>
        <v>585019.89</v>
      </c>
      <c r="I724" s="427"/>
      <c r="J724" s="427">
        <f>SUM(J716:J723)</f>
        <v>536139.34</v>
      </c>
      <c r="K724" s="428">
        <f>SUM(K716:K723)</f>
        <v>6</v>
      </c>
      <c r="L724" s="428"/>
      <c r="M724" s="427">
        <f>SUM(M716:M723)</f>
        <v>561998.14999999991</v>
      </c>
      <c r="N724" s="428">
        <f>SUM(N716:N723)</f>
        <v>6</v>
      </c>
      <c r="O724" s="427"/>
      <c r="P724" s="427">
        <f>SUM(P716:P723)</f>
        <v>578501</v>
      </c>
      <c r="Q724" s="428">
        <f>SUM(Q716:Q723)</f>
        <v>7</v>
      </c>
      <c r="R724" s="427">
        <f>SUM(R716:R723)</f>
        <v>528100</v>
      </c>
      <c r="S724" s="428">
        <f>SUM(S716:S723)</f>
        <v>7</v>
      </c>
      <c r="T724" s="427">
        <f t="shared" ref="T724:Y724" si="129">SUM(T716:T723)</f>
        <v>0</v>
      </c>
      <c r="U724" s="427">
        <f t="shared" si="129"/>
        <v>0</v>
      </c>
      <c r="V724" s="427">
        <f t="shared" si="129"/>
        <v>231188.41</v>
      </c>
      <c r="W724" s="427">
        <f t="shared" si="129"/>
        <v>231188.41</v>
      </c>
      <c r="X724" s="427">
        <f>SUM(X716:X723)</f>
        <v>719557</v>
      </c>
      <c r="Y724" s="427">
        <f t="shared" si="129"/>
        <v>-191457</v>
      </c>
      <c r="Z724" s="287"/>
      <c r="AA724" s="285"/>
      <c r="AB724" s="264"/>
      <c r="AC724" s="264"/>
    </row>
    <row r="725" spans="1:29">
      <c r="A725" s="426"/>
      <c r="B725" s="426"/>
      <c r="C725" s="426"/>
      <c r="D725" s="426"/>
      <c r="E725" s="426"/>
      <c r="F725" s="427"/>
      <c r="G725" s="427"/>
      <c r="H725" s="427"/>
      <c r="I725" s="427"/>
      <c r="J725" s="427"/>
      <c r="K725" s="428"/>
      <c r="L725" s="428"/>
      <c r="M725" s="427"/>
      <c r="N725" s="428"/>
      <c r="O725" s="427"/>
      <c r="P725" s="427"/>
      <c r="Q725" s="428"/>
      <c r="R725" s="427"/>
      <c r="S725" s="428"/>
      <c r="T725" s="427"/>
      <c r="U725" s="427"/>
      <c r="V725" s="427"/>
      <c r="W725" s="427"/>
      <c r="X725" s="427"/>
      <c r="Y725" s="427"/>
      <c r="Z725" s="287"/>
      <c r="AA725" s="285"/>
      <c r="AB725" s="264"/>
      <c r="AC725" s="264"/>
    </row>
    <row r="726" spans="1:29">
      <c r="A726" s="426" t="s">
        <v>794</v>
      </c>
      <c r="B726" s="426" t="s">
        <v>1155</v>
      </c>
      <c r="C726" s="426" t="s">
        <v>1156</v>
      </c>
      <c r="D726" s="426" t="s">
        <v>797</v>
      </c>
      <c r="E726" s="426" t="s">
        <v>798</v>
      </c>
      <c r="F726" s="427">
        <v>107099.57</v>
      </c>
      <c r="G726" s="427"/>
      <c r="H726" s="427">
        <v>197798.84</v>
      </c>
      <c r="I726" s="427"/>
      <c r="J726" s="427">
        <v>196276.19</v>
      </c>
      <c r="K726" s="428">
        <v>3</v>
      </c>
      <c r="L726" s="428"/>
      <c r="M726" s="427">
        <v>184919.64</v>
      </c>
      <c r="N726" s="428">
        <v>4</v>
      </c>
      <c r="O726" s="427"/>
      <c r="P726" s="427">
        <v>214045</v>
      </c>
      <c r="Q726" s="428">
        <v>4</v>
      </c>
      <c r="R726" s="427">
        <v>134068</v>
      </c>
      <c r="S726" s="428">
        <v>4</v>
      </c>
      <c r="T726" s="427">
        <v>0</v>
      </c>
      <c r="U726" s="427">
        <v>0</v>
      </c>
      <c r="V726" s="429">
        <v>63334.79</v>
      </c>
      <c r="W726" s="427">
        <f t="shared" si="122"/>
        <v>63334.79</v>
      </c>
      <c r="X726" s="427">
        <v>199392</v>
      </c>
      <c r="Y726" s="427">
        <f t="shared" ref="Y726:Y733" si="130">R726-X726</f>
        <v>-65324</v>
      </c>
      <c r="Z726" s="287"/>
      <c r="AA726" s="285"/>
      <c r="AB726" s="264"/>
      <c r="AC726" s="264"/>
    </row>
    <row r="727" spans="1:29">
      <c r="A727" s="426" t="s">
        <v>794</v>
      </c>
      <c r="B727" s="426" t="s">
        <v>1155</v>
      </c>
      <c r="C727" s="426" t="s">
        <v>1156</v>
      </c>
      <c r="D727" s="426" t="s">
        <v>835</v>
      </c>
      <c r="E727" s="426" t="s">
        <v>836</v>
      </c>
      <c r="F727" s="427">
        <v>0</v>
      </c>
      <c r="G727" s="427"/>
      <c r="H727" s="427">
        <v>0</v>
      </c>
      <c r="I727" s="427"/>
      <c r="J727" s="427">
        <v>0</v>
      </c>
      <c r="K727" s="428"/>
      <c r="L727" s="428"/>
      <c r="M727" s="427">
        <v>852.8</v>
      </c>
      <c r="N727" s="428"/>
      <c r="O727" s="427"/>
      <c r="P727" s="427">
        <v>0</v>
      </c>
      <c r="Q727" s="428"/>
      <c r="R727" s="427">
        <v>0</v>
      </c>
      <c r="S727" s="428"/>
      <c r="T727" s="427">
        <v>0</v>
      </c>
      <c r="U727" s="427">
        <v>0</v>
      </c>
      <c r="V727" s="429">
        <v>239.85</v>
      </c>
      <c r="W727" s="427">
        <f>T727+U727+V727</f>
        <v>239.85</v>
      </c>
      <c r="X727" s="427">
        <v>1232</v>
      </c>
      <c r="Y727" s="427">
        <f>R727-X727</f>
        <v>-1232</v>
      </c>
      <c r="Z727" s="287"/>
      <c r="AA727" s="285"/>
      <c r="AB727" s="264"/>
      <c r="AC727" s="264"/>
    </row>
    <row r="728" spans="1:29">
      <c r="A728" s="426" t="s">
        <v>794</v>
      </c>
      <c r="B728" s="426" t="s">
        <v>1155</v>
      </c>
      <c r="C728" s="426" t="s">
        <v>1156</v>
      </c>
      <c r="D728" s="426" t="s">
        <v>837</v>
      </c>
      <c r="E728" s="426" t="s">
        <v>838</v>
      </c>
      <c r="F728" s="427">
        <v>1532.84</v>
      </c>
      <c r="G728" s="427"/>
      <c r="H728" s="427">
        <v>675.85</v>
      </c>
      <c r="I728" s="427"/>
      <c r="J728" s="427">
        <v>3620.12</v>
      </c>
      <c r="K728" s="433"/>
      <c r="L728" s="433"/>
      <c r="M728" s="427">
        <v>8301.9699999999993</v>
      </c>
      <c r="N728" s="433"/>
      <c r="O728" s="427"/>
      <c r="P728" s="427">
        <v>3000</v>
      </c>
      <c r="Q728" s="433"/>
      <c r="R728" s="427">
        <v>7197</v>
      </c>
      <c r="S728" s="433"/>
      <c r="T728" s="427">
        <v>0</v>
      </c>
      <c r="U728" s="427">
        <v>0</v>
      </c>
      <c r="V728" s="429">
        <v>3166.57</v>
      </c>
      <c r="W728" s="427">
        <f t="shared" si="122"/>
        <v>3166.57</v>
      </c>
      <c r="X728" s="427">
        <v>10669</v>
      </c>
      <c r="Y728" s="427">
        <f t="shared" si="130"/>
        <v>-3472</v>
      </c>
      <c r="Z728" s="287"/>
      <c r="AA728" s="285"/>
      <c r="AB728" s="264"/>
      <c r="AC728" s="264"/>
    </row>
    <row r="729" spans="1:29">
      <c r="A729" s="426" t="s">
        <v>794</v>
      </c>
      <c r="B729" s="426" t="s">
        <v>1155</v>
      </c>
      <c r="C729" s="426" t="s">
        <v>1156</v>
      </c>
      <c r="D729" s="426" t="s">
        <v>1026</v>
      </c>
      <c r="E729" s="426" t="s">
        <v>1027</v>
      </c>
      <c r="F729" s="427">
        <v>3875.95</v>
      </c>
      <c r="G729" s="427"/>
      <c r="H729" s="427">
        <v>4532.91</v>
      </c>
      <c r="I729" s="427"/>
      <c r="J729" s="427">
        <v>6691.6</v>
      </c>
      <c r="K729" s="433"/>
      <c r="L729" s="433"/>
      <c r="M729" s="427">
        <v>8298.66</v>
      </c>
      <c r="N729" s="433"/>
      <c r="O729" s="427"/>
      <c r="P729" s="427">
        <v>5096</v>
      </c>
      <c r="Q729" s="433"/>
      <c r="R729" s="427">
        <v>7442</v>
      </c>
      <c r="S729" s="433"/>
      <c r="T729" s="427">
        <v>0</v>
      </c>
      <c r="U729" s="427">
        <v>0</v>
      </c>
      <c r="V729" s="429">
        <v>4868.59</v>
      </c>
      <c r="W729" s="427">
        <f t="shared" si="122"/>
        <v>4868.59</v>
      </c>
      <c r="X729" s="427">
        <v>15489</v>
      </c>
      <c r="Y729" s="427">
        <f t="shared" si="130"/>
        <v>-8047</v>
      </c>
      <c r="Z729" s="287"/>
      <c r="AA729" s="285"/>
      <c r="AB729" s="264"/>
      <c r="AC729" s="264"/>
    </row>
    <row r="730" spans="1:29">
      <c r="A730" s="426" t="s">
        <v>794</v>
      </c>
      <c r="B730" s="426" t="s">
        <v>1155</v>
      </c>
      <c r="C730" s="426" t="s">
        <v>1156</v>
      </c>
      <c r="D730" s="426" t="s">
        <v>1157</v>
      </c>
      <c r="E730" s="426" t="s">
        <v>1158</v>
      </c>
      <c r="F730" s="427">
        <v>0</v>
      </c>
      <c r="G730" s="427"/>
      <c r="H730" s="427">
        <v>0</v>
      </c>
      <c r="I730" s="427"/>
      <c r="J730" s="427">
        <v>0</v>
      </c>
      <c r="K730" s="428"/>
      <c r="L730" s="428"/>
      <c r="M730" s="427">
        <v>0</v>
      </c>
      <c r="N730" s="428"/>
      <c r="O730" s="427"/>
      <c r="P730" s="427">
        <v>0</v>
      </c>
      <c r="Q730" s="428"/>
      <c r="R730" s="427">
        <v>0</v>
      </c>
      <c r="S730" s="428"/>
      <c r="T730" s="427">
        <v>0</v>
      </c>
      <c r="U730" s="427">
        <v>0</v>
      </c>
      <c r="V730" s="429">
        <v>92.86</v>
      </c>
      <c r="W730" s="427">
        <f t="shared" si="122"/>
        <v>92.86</v>
      </c>
      <c r="X730" s="427">
        <v>92.86</v>
      </c>
      <c r="Y730" s="427">
        <f t="shared" si="130"/>
        <v>-92.86</v>
      </c>
      <c r="Z730" s="287"/>
      <c r="AA730" s="285"/>
      <c r="AB730" s="264"/>
      <c r="AC730" s="264"/>
    </row>
    <row r="731" spans="1:29">
      <c r="A731" s="426" t="s">
        <v>794</v>
      </c>
      <c r="B731" s="426" t="s">
        <v>1155</v>
      </c>
      <c r="C731" s="426" t="s">
        <v>1156</v>
      </c>
      <c r="D731" s="426" t="s">
        <v>803</v>
      </c>
      <c r="E731" s="426" t="s">
        <v>804</v>
      </c>
      <c r="F731" s="427">
        <v>878.35</v>
      </c>
      <c r="G731" s="427"/>
      <c r="H731" s="427">
        <v>1926.63</v>
      </c>
      <c r="I731" s="427"/>
      <c r="J731" s="427">
        <v>1861.34</v>
      </c>
      <c r="K731" s="433"/>
      <c r="L731" s="433"/>
      <c r="M731" s="427">
        <v>1855.57</v>
      </c>
      <c r="N731" s="433"/>
      <c r="O731" s="427"/>
      <c r="P731" s="427">
        <v>3221.04</v>
      </c>
      <c r="Q731" s="433"/>
      <c r="R731" s="427">
        <v>1258</v>
      </c>
      <c r="S731" s="433"/>
      <c r="T731" s="427">
        <v>0</v>
      </c>
      <c r="U731" s="427">
        <v>0</v>
      </c>
      <c r="V731" s="429">
        <v>659.1</v>
      </c>
      <c r="W731" s="427">
        <f t="shared" si="122"/>
        <v>659.1</v>
      </c>
      <c r="X731" s="427">
        <v>1258</v>
      </c>
      <c r="Y731" s="427">
        <f t="shared" si="130"/>
        <v>0</v>
      </c>
      <c r="Z731" s="287"/>
      <c r="AA731" s="285"/>
      <c r="AB731" s="264"/>
      <c r="AC731" s="264"/>
    </row>
    <row r="732" spans="1:29">
      <c r="A732" s="426" t="s">
        <v>794</v>
      </c>
      <c r="B732" s="426" t="s">
        <v>1155</v>
      </c>
      <c r="C732" s="426" t="s">
        <v>1156</v>
      </c>
      <c r="D732" s="426" t="s">
        <v>831</v>
      </c>
      <c r="E732" s="426" t="s">
        <v>832</v>
      </c>
      <c r="F732" s="427">
        <v>9198.57</v>
      </c>
      <c r="G732" s="427"/>
      <c r="H732" s="427">
        <v>23155.72</v>
      </c>
      <c r="I732" s="427"/>
      <c r="J732" s="427">
        <v>24359.66</v>
      </c>
      <c r="K732" s="433"/>
      <c r="L732" s="433"/>
      <c r="M732" s="427">
        <v>26503.54</v>
      </c>
      <c r="N732" s="433"/>
      <c r="O732" s="427"/>
      <c r="P732" s="427">
        <v>25381</v>
      </c>
      <c r="Q732" s="433"/>
      <c r="R732" s="427">
        <v>17429</v>
      </c>
      <c r="S732" s="433"/>
      <c r="T732" s="427">
        <v>0</v>
      </c>
      <c r="U732" s="427">
        <v>0</v>
      </c>
      <c r="V732" s="429">
        <v>9321.39</v>
      </c>
      <c r="W732" s="427">
        <f t="shared" si="122"/>
        <v>9321.39</v>
      </c>
      <c r="X732" s="427">
        <v>17429</v>
      </c>
      <c r="Y732" s="427">
        <f t="shared" si="130"/>
        <v>0</v>
      </c>
      <c r="Z732" s="287"/>
      <c r="AA732" s="285"/>
      <c r="AB732" s="264"/>
      <c r="AC732" s="264"/>
    </row>
    <row r="733" spans="1:29">
      <c r="A733" s="426" t="s">
        <v>794</v>
      </c>
      <c r="B733" s="426" t="s">
        <v>1155</v>
      </c>
      <c r="C733" s="426" t="s">
        <v>1156</v>
      </c>
      <c r="D733" s="426" t="s">
        <v>807</v>
      </c>
      <c r="E733" s="426" t="s">
        <v>808</v>
      </c>
      <c r="F733" s="427">
        <v>20769.669999999998</v>
      </c>
      <c r="G733" s="427"/>
      <c r="H733" s="427">
        <v>46733.54</v>
      </c>
      <c r="I733" s="427"/>
      <c r="J733" s="427">
        <v>48038.29</v>
      </c>
      <c r="K733" s="433"/>
      <c r="L733" s="433"/>
      <c r="M733" s="427">
        <v>41323.129999999997</v>
      </c>
      <c r="N733" s="433"/>
      <c r="O733" s="427"/>
      <c r="P733" s="427">
        <v>52556</v>
      </c>
      <c r="Q733" s="433"/>
      <c r="R733" s="429">
        <v>42818</v>
      </c>
      <c r="S733" s="433"/>
      <c r="T733" s="427">
        <v>0</v>
      </c>
      <c r="U733" s="427">
        <v>0</v>
      </c>
      <c r="V733" s="429">
        <v>13780.37</v>
      </c>
      <c r="W733" s="427">
        <f t="shared" si="122"/>
        <v>13780.37</v>
      </c>
      <c r="X733" s="429">
        <v>42818</v>
      </c>
      <c r="Y733" s="427">
        <f t="shared" si="130"/>
        <v>0</v>
      </c>
      <c r="Z733" s="287"/>
      <c r="AA733" s="285"/>
      <c r="AB733" s="264"/>
      <c r="AC733" s="264"/>
    </row>
    <row r="734" spans="1:29">
      <c r="A734" s="426"/>
      <c r="B734" s="426"/>
      <c r="C734" s="426"/>
      <c r="D734" s="426"/>
      <c r="E734" s="426"/>
      <c r="F734" s="427">
        <f>SUM(F726:F733)</f>
        <v>143354.95000000001</v>
      </c>
      <c r="G734" s="427"/>
      <c r="H734" s="427">
        <f>SUM(H726:H733)</f>
        <v>274823.49</v>
      </c>
      <c r="I734" s="427"/>
      <c r="J734" s="427">
        <f>SUM(J726:J733)</f>
        <v>280847.2</v>
      </c>
      <c r="K734" s="428">
        <f>SUM(K726:K733)</f>
        <v>3</v>
      </c>
      <c r="L734" s="428"/>
      <c r="M734" s="427">
        <f>SUM(M726:M733)</f>
        <v>272055.31</v>
      </c>
      <c r="N734" s="428">
        <f>SUM(N726:N733)</f>
        <v>4</v>
      </c>
      <c r="O734" s="427"/>
      <c r="P734" s="427">
        <f>SUM(P726:P733)</f>
        <v>303299.04000000004</v>
      </c>
      <c r="Q734" s="428">
        <f>SUM(Q726:Q733)</f>
        <v>4</v>
      </c>
      <c r="R734" s="427">
        <f>SUM(R726:R733)</f>
        <v>210212</v>
      </c>
      <c r="S734" s="428">
        <f>SUM(S726:S733)</f>
        <v>4</v>
      </c>
      <c r="T734" s="427">
        <f t="shared" ref="T734:Y734" si="131">SUM(T726:T733)</f>
        <v>0</v>
      </c>
      <c r="U734" s="427">
        <f t="shared" si="131"/>
        <v>0</v>
      </c>
      <c r="V734" s="427">
        <f t="shared" si="131"/>
        <v>95463.52</v>
      </c>
      <c r="W734" s="427">
        <f t="shared" si="131"/>
        <v>95463.52</v>
      </c>
      <c r="X734" s="427">
        <f>SUM(X726:X733)</f>
        <v>288379.86</v>
      </c>
      <c r="Y734" s="427">
        <f t="shared" si="131"/>
        <v>-78167.86</v>
      </c>
      <c r="Z734" s="287"/>
      <c r="AA734" s="285"/>
      <c r="AB734" s="264"/>
      <c r="AC734" s="264"/>
    </row>
    <row r="735" spans="1:29">
      <c r="A735" s="426"/>
      <c r="B735" s="426"/>
      <c r="C735" s="426"/>
      <c r="D735" s="426"/>
      <c r="E735" s="426"/>
      <c r="F735" s="427"/>
      <c r="G735" s="427"/>
      <c r="H735" s="427"/>
      <c r="I735" s="427"/>
      <c r="J735" s="427"/>
      <c r="K735" s="428"/>
      <c r="L735" s="428"/>
      <c r="M735" s="427"/>
      <c r="N735" s="428"/>
      <c r="O735" s="427"/>
      <c r="P735" s="427"/>
      <c r="Q735" s="428"/>
      <c r="R735" s="427"/>
      <c r="S735" s="428"/>
      <c r="T735" s="427"/>
      <c r="U735" s="427"/>
      <c r="V735" s="427"/>
      <c r="W735" s="427"/>
      <c r="X735" s="427"/>
      <c r="Y735" s="427"/>
      <c r="Z735" s="287"/>
      <c r="AA735" s="285"/>
      <c r="AB735" s="264"/>
      <c r="AC735" s="264"/>
    </row>
    <row r="736" spans="1:29">
      <c r="A736" s="426" t="s">
        <v>794</v>
      </c>
      <c r="B736" s="426" t="s">
        <v>1159</v>
      </c>
      <c r="C736" s="426" t="s">
        <v>1160</v>
      </c>
      <c r="D736" s="426" t="s">
        <v>797</v>
      </c>
      <c r="E736" s="426" t="s">
        <v>798</v>
      </c>
      <c r="F736" s="427">
        <v>544383.78</v>
      </c>
      <c r="G736" s="427"/>
      <c r="H736" s="427">
        <v>599283</v>
      </c>
      <c r="I736" s="427"/>
      <c r="J736" s="427">
        <v>612022.68000000005</v>
      </c>
      <c r="K736" s="428">
        <v>10</v>
      </c>
      <c r="L736" s="428"/>
      <c r="M736" s="427">
        <v>588354.38</v>
      </c>
      <c r="N736" s="428">
        <v>8</v>
      </c>
      <c r="O736" s="427"/>
      <c r="P736" s="427">
        <v>813000</v>
      </c>
      <c r="Q736" s="428">
        <v>11</v>
      </c>
      <c r="R736" s="427">
        <v>588412</v>
      </c>
      <c r="S736" s="428">
        <v>9</v>
      </c>
      <c r="T736" s="427">
        <v>0</v>
      </c>
      <c r="U736" s="427">
        <v>0</v>
      </c>
      <c r="V736" s="429">
        <v>202588.78</v>
      </c>
      <c r="W736" s="427">
        <f t="shared" si="122"/>
        <v>202588.78</v>
      </c>
      <c r="X736" s="427">
        <v>632027</v>
      </c>
      <c r="Y736" s="427">
        <f t="shared" ref="Y736:Y755" si="132">R736-X736</f>
        <v>-43615</v>
      </c>
      <c r="Z736" s="287"/>
      <c r="AA736" s="285"/>
      <c r="AB736" s="264"/>
      <c r="AC736" s="264"/>
    </row>
    <row r="737" spans="1:29">
      <c r="A737" s="426" t="s">
        <v>794</v>
      </c>
      <c r="B737" s="426" t="s">
        <v>1159</v>
      </c>
      <c r="C737" s="426" t="s">
        <v>1160</v>
      </c>
      <c r="D737" s="426" t="s">
        <v>801</v>
      </c>
      <c r="E737" s="426" t="s">
        <v>802</v>
      </c>
      <c r="F737" s="427">
        <v>0</v>
      </c>
      <c r="G737" s="427"/>
      <c r="H737" s="427">
        <v>0</v>
      </c>
      <c r="I737" s="427"/>
      <c r="J737" s="427">
        <v>95304.46</v>
      </c>
      <c r="K737" s="428"/>
      <c r="L737" s="428"/>
      <c r="M737" s="427">
        <v>66654.429999999993</v>
      </c>
      <c r="N737" s="428"/>
      <c r="O737" s="427"/>
      <c r="P737" s="427">
        <v>50000</v>
      </c>
      <c r="Q737" s="428"/>
      <c r="R737" s="427">
        <v>50000</v>
      </c>
      <c r="S737" s="428"/>
      <c r="T737" s="427">
        <v>0</v>
      </c>
      <c r="U737" s="427">
        <v>0</v>
      </c>
      <c r="V737" s="429">
        <v>30286.09</v>
      </c>
      <c r="W737" s="427">
        <f t="shared" si="122"/>
        <v>30286.09</v>
      </c>
      <c r="X737" s="427">
        <v>101264</v>
      </c>
      <c r="Y737" s="427">
        <f t="shared" si="132"/>
        <v>-51264</v>
      </c>
      <c r="Z737" s="287"/>
      <c r="AA737" s="285"/>
      <c r="AB737" s="264"/>
      <c r="AC737" s="264"/>
    </row>
    <row r="738" spans="1:29">
      <c r="A738" s="426" t="s">
        <v>794</v>
      </c>
      <c r="B738" s="426" t="s">
        <v>1159</v>
      </c>
      <c r="C738" s="426" t="s">
        <v>1160</v>
      </c>
      <c r="D738" s="426" t="s">
        <v>835</v>
      </c>
      <c r="E738" s="426" t="s">
        <v>836</v>
      </c>
      <c r="F738" s="427">
        <v>17175.13</v>
      </c>
      <c r="G738" s="427"/>
      <c r="H738" s="427">
        <v>2026.62</v>
      </c>
      <c r="I738" s="427"/>
      <c r="J738" s="427">
        <v>1940.4</v>
      </c>
      <c r="K738" s="428"/>
      <c r="L738" s="428"/>
      <c r="M738" s="427">
        <v>0</v>
      </c>
      <c r="N738" s="428"/>
      <c r="O738" s="427"/>
      <c r="P738" s="427">
        <v>3000</v>
      </c>
      <c r="Q738" s="428"/>
      <c r="R738" s="427">
        <v>0</v>
      </c>
      <c r="S738" s="428"/>
      <c r="T738" s="427">
        <v>0</v>
      </c>
      <c r="U738" s="427">
        <v>0</v>
      </c>
      <c r="V738" s="427">
        <v>0</v>
      </c>
      <c r="W738" s="427">
        <f t="shared" si="122"/>
        <v>0</v>
      </c>
      <c r="X738" s="427">
        <v>0</v>
      </c>
      <c r="Y738" s="427">
        <f t="shared" si="132"/>
        <v>0</v>
      </c>
      <c r="Z738" s="287"/>
      <c r="AA738" s="285"/>
      <c r="AB738" s="264"/>
      <c r="AC738" s="264"/>
    </row>
    <row r="739" spans="1:29">
      <c r="A739" s="426" t="s">
        <v>794</v>
      </c>
      <c r="B739" s="426" t="s">
        <v>1159</v>
      </c>
      <c r="C739" s="426" t="s">
        <v>1160</v>
      </c>
      <c r="D739" s="426" t="s">
        <v>837</v>
      </c>
      <c r="E739" s="426" t="s">
        <v>838</v>
      </c>
      <c r="F739" s="427">
        <v>31642.26</v>
      </c>
      <c r="G739" s="427"/>
      <c r="H739" s="427">
        <v>16429.169999999998</v>
      </c>
      <c r="I739" s="427"/>
      <c r="J739" s="427">
        <v>20964.84</v>
      </c>
      <c r="K739" s="428"/>
      <c r="L739" s="428"/>
      <c r="M739" s="427">
        <v>32697.16</v>
      </c>
      <c r="N739" s="428"/>
      <c r="O739" s="427"/>
      <c r="P739" s="427">
        <v>10000</v>
      </c>
      <c r="Q739" s="428"/>
      <c r="R739" s="427">
        <v>10000</v>
      </c>
      <c r="S739" s="428"/>
      <c r="T739" s="427">
        <v>0</v>
      </c>
      <c r="U739" s="427">
        <v>0</v>
      </c>
      <c r="V739" s="429">
        <v>21489.74</v>
      </c>
      <c r="W739" s="427">
        <f t="shared" si="122"/>
        <v>21489.74</v>
      </c>
      <c r="X739" s="427">
        <v>74590</v>
      </c>
      <c r="Y739" s="427">
        <f t="shared" si="132"/>
        <v>-64590</v>
      </c>
      <c r="Z739" s="287"/>
      <c r="AA739" s="285"/>
      <c r="AB739" s="264"/>
      <c r="AC739" s="264"/>
    </row>
    <row r="740" spans="1:29">
      <c r="A740" s="426" t="s">
        <v>794</v>
      </c>
      <c r="B740" s="426" t="s">
        <v>1159</v>
      </c>
      <c r="C740" s="426" t="s">
        <v>1160</v>
      </c>
      <c r="D740" s="426" t="s">
        <v>1153</v>
      </c>
      <c r="E740" s="426" t="s">
        <v>1154</v>
      </c>
      <c r="F740" s="427">
        <v>583.89</v>
      </c>
      <c r="G740" s="427"/>
      <c r="H740" s="427">
        <v>0</v>
      </c>
      <c r="I740" s="427"/>
      <c r="J740" s="427">
        <v>0</v>
      </c>
      <c r="K740" s="428"/>
      <c r="L740" s="428"/>
      <c r="M740" s="427">
        <v>0</v>
      </c>
      <c r="N740" s="428"/>
      <c r="O740" s="427"/>
      <c r="P740" s="427">
        <v>0</v>
      </c>
      <c r="Q740" s="428"/>
      <c r="R740" s="427">
        <v>0</v>
      </c>
      <c r="S740" s="428"/>
      <c r="T740" s="427">
        <v>0</v>
      </c>
      <c r="U740" s="427">
        <v>0</v>
      </c>
      <c r="V740" s="427">
        <v>0</v>
      </c>
      <c r="W740" s="427">
        <f t="shared" si="122"/>
        <v>0</v>
      </c>
      <c r="X740" s="427">
        <v>0</v>
      </c>
      <c r="Y740" s="427">
        <f t="shared" si="132"/>
        <v>0</v>
      </c>
      <c r="Z740" s="287"/>
      <c r="AA740" s="285"/>
      <c r="AB740" s="264"/>
      <c r="AC740" s="264"/>
    </row>
    <row r="741" spans="1:29">
      <c r="A741" s="426" t="s">
        <v>794</v>
      </c>
      <c r="B741" s="426" t="s">
        <v>1159</v>
      </c>
      <c r="C741" s="426" t="s">
        <v>1160</v>
      </c>
      <c r="D741" s="426" t="s">
        <v>819</v>
      </c>
      <c r="E741" s="426" t="s">
        <v>820</v>
      </c>
      <c r="F741" s="427">
        <v>8500</v>
      </c>
      <c r="G741" s="427"/>
      <c r="H741" s="427">
        <v>7100</v>
      </c>
      <c r="I741" s="427"/>
      <c r="J741" s="427">
        <v>8800</v>
      </c>
      <c r="K741" s="428"/>
      <c r="L741" s="428"/>
      <c r="M741" s="427">
        <v>9027.2999999999993</v>
      </c>
      <c r="N741" s="428"/>
      <c r="O741" s="427"/>
      <c r="P741" s="427">
        <v>9200</v>
      </c>
      <c r="Q741" s="428"/>
      <c r="R741" s="427">
        <v>8400</v>
      </c>
      <c r="S741" s="428"/>
      <c r="T741" s="254">
        <v>0</v>
      </c>
      <c r="U741" s="254">
        <v>0</v>
      </c>
      <c r="V741" s="429">
        <v>2800</v>
      </c>
      <c r="W741" s="427">
        <f t="shared" si="122"/>
        <v>2800</v>
      </c>
      <c r="X741" s="427">
        <v>8400</v>
      </c>
      <c r="Y741" s="427">
        <f t="shared" si="132"/>
        <v>0</v>
      </c>
      <c r="Z741" s="287"/>
      <c r="AA741" s="285"/>
      <c r="AB741" s="264"/>
      <c r="AC741" s="264"/>
    </row>
    <row r="742" spans="1:29">
      <c r="A742" s="426" t="s">
        <v>794</v>
      </c>
      <c r="B742" s="426" t="s">
        <v>1159</v>
      </c>
      <c r="C742" s="426" t="s">
        <v>1160</v>
      </c>
      <c r="D742" s="426" t="s">
        <v>803</v>
      </c>
      <c r="E742" s="426" t="s">
        <v>804</v>
      </c>
      <c r="F742" s="427">
        <v>6944.73</v>
      </c>
      <c r="G742" s="427"/>
      <c r="H742" s="427">
        <v>7196</v>
      </c>
      <c r="I742" s="427"/>
      <c r="J742" s="427">
        <v>10134.549999999999</v>
      </c>
      <c r="K742" s="428"/>
      <c r="L742" s="428"/>
      <c r="M742" s="427">
        <v>10514.84</v>
      </c>
      <c r="N742" s="428"/>
      <c r="O742" s="427"/>
      <c r="P742" s="427">
        <v>9806</v>
      </c>
      <c r="Q742" s="428"/>
      <c r="R742" s="427">
        <v>8749</v>
      </c>
      <c r="S742" s="428"/>
      <c r="T742" s="254">
        <v>0</v>
      </c>
      <c r="U742" s="254">
        <v>0</v>
      </c>
      <c r="V742" s="429">
        <v>3634.8</v>
      </c>
      <c r="W742" s="427">
        <f t="shared" si="122"/>
        <v>3634.8</v>
      </c>
      <c r="X742" s="427">
        <v>8749</v>
      </c>
      <c r="Y742" s="427">
        <f t="shared" si="132"/>
        <v>0</v>
      </c>
      <c r="Z742" s="287"/>
      <c r="AA742" s="285"/>
      <c r="AB742" s="264"/>
      <c r="AC742" s="264"/>
    </row>
    <row r="743" spans="1:29">
      <c r="A743" s="426" t="s">
        <v>794</v>
      </c>
      <c r="B743" s="426" t="s">
        <v>1159</v>
      </c>
      <c r="C743" s="426" t="s">
        <v>1160</v>
      </c>
      <c r="D743" s="426" t="s">
        <v>805</v>
      </c>
      <c r="E743" s="426" t="s">
        <v>806</v>
      </c>
      <c r="F743" s="427">
        <v>1282.3399999999999</v>
      </c>
      <c r="G743" s="427"/>
      <c r="H743" s="427">
        <v>3075.67</v>
      </c>
      <c r="I743" s="427"/>
      <c r="J743" s="427">
        <v>9539.43</v>
      </c>
      <c r="K743" s="428"/>
      <c r="L743" s="428"/>
      <c r="M743" s="427">
        <v>4276.1499999999996</v>
      </c>
      <c r="N743" s="428"/>
      <c r="O743" s="427"/>
      <c r="P743" s="427">
        <v>11702</v>
      </c>
      <c r="Q743" s="428"/>
      <c r="R743" s="427">
        <v>7987</v>
      </c>
      <c r="S743" s="428"/>
      <c r="T743" s="254">
        <v>0</v>
      </c>
      <c r="U743" s="254">
        <v>0</v>
      </c>
      <c r="V743" s="429">
        <v>2338.4899999999998</v>
      </c>
      <c r="W743" s="427">
        <f t="shared" si="122"/>
        <v>2338.4899999999998</v>
      </c>
      <c r="X743" s="427">
        <v>7987</v>
      </c>
      <c r="Y743" s="427">
        <f t="shared" si="132"/>
        <v>0</v>
      </c>
      <c r="Z743" s="287"/>
      <c r="AA743" s="285"/>
      <c r="AB743" s="264"/>
      <c r="AC743" s="264"/>
    </row>
    <row r="744" spans="1:29">
      <c r="A744" s="426" t="s">
        <v>794</v>
      </c>
      <c r="B744" s="426" t="s">
        <v>1159</v>
      </c>
      <c r="C744" s="426" t="s">
        <v>1160</v>
      </c>
      <c r="D744" s="426" t="s">
        <v>831</v>
      </c>
      <c r="E744" s="426" t="s">
        <v>832</v>
      </c>
      <c r="F744" s="427">
        <v>50025.08</v>
      </c>
      <c r="G744" s="427"/>
      <c r="H744" s="427">
        <v>64789</v>
      </c>
      <c r="I744" s="427"/>
      <c r="J744" s="427">
        <v>67221.47</v>
      </c>
      <c r="K744" s="428"/>
      <c r="L744" s="428"/>
      <c r="M744" s="427">
        <v>84988.98</v>
      </c>
      <c r="N744" s="428"/>
      <c r="O744" s="427"/>
      <c r="P744" s="427">
        <v>73805</v>
      </c>
      <c r="Q744" s="428"/>
      <c r="R744" s="427">
        <v>73805</v>
      </c>
      <c r="S744" s="428"/>
      <c r="T744" s="254">
        <v>0</v>
      </c>
      <c r="U744" s="254">
        <v>0</v>
      </c>
      <c r="V744" s="429">
        <v>26646.959999999999</v>
      </c>
      <c r="W744" s="427">
        <f t="shared" si="122"/>
        <v>26646.959999999999</v>
      </c>
      <c r="X744" s="427">
        <v>81899</v>
      </c>
      <c r="Y744" s="427">
        <f t="shared" si="132"/>
        <v>-8094</v>
      </c>
      <c r="Z744" s="287"/>
      <c r="AA744" s="285"/>
      <c r="AB744" s="264"/>
      <c r="AC744" s="264"/>
    </row>
    <row r="745" spans="1:29">
      <c r="A745" s="426" t="s">
        <v>794</v>
      </c>
      <c r="B745" s="426" t="s">
        <v>1159</v>
      </c>
      <c r="C745" s="426" t="s">
        <v>1160</v>
      </c>
      <c r="D745" s="426" t="s">
        <v>807</v>
      </c>
      <c r="E745" s="426" t="s">
        <v>808</v>
      </c>
      <c r="F745" s="427">
        <v>135377.25</v>
      </c>
      <c r="G745" s="427"/>
      <c r="H745" s="427">
        <v>122114</v>
      </c>
      <c r="I745" s="427"/>
      <c r="J745" s="427">
        <v>124355.07</v>
      </c>
      <c r="K745" s="428"/>
      <c r="L745" s="428"/>
      <c r="M745" s="427">
        <v>132666.35</v>
      </c>
      <c r="N745" s="428"/>
      <c r="O745" s="427"/>
      <c r="P745" s="427">
        <v>140099</v>
      </c>
      <c r="Q745" s="428"/>
      <c r="R745" s="429">
        <v>127274</v>
      </c>
      <c r="S745" s="428"/>
      <c r="T745" s="254">
        <v>0</v>
      </c>
      <c r="U745" s="254">
        <v>0</v>
      </c>
      <c r="V745" s="429">
        <v>39827.269999999997</v>
      </c>
      <c r="W745" s="427">
        <f t="shared" si="122"/>
        <v>39827.269999999997</v>
      </c>
      <c r="X745" s="429">
        <v>127274</v>
      </c>
      <c r="Y745" s="427">
        <f t="shared" si="132"/>
        <v>0</v>
      </c>
      <c r="Z745" s="287"/>
      <c r="AA745" s="285"/>
      <c r="AB745" s="264"/>
      <c r="AC745" s="264"/>
    </row>
    <row r="746" spans="1:29">
      <c r="A746" s="426" t="s">
        <v>794</v>
      </c>
      <c r="B746" s="426" t="s">
        <v>1159</v>
      </c>
      <c r="C746" s="426" t="s">
        <v>1160</v>
      </c>
      <c r="D746" s="426" t="s">
        <v>1018</v>
      </c>
      <c r="E746" s="426" t="s">
        <v>1019</v>
      </c>
      <c r="F746" s="427">
        <v>19115.48</v>
      </c>
      <c r="G746" s="427"/>
      <c r="H746" s="427">
        <v>-2138.65</v>
      </c>
      <c r="I746" s="427"/>
      <c r="J746" s="427">
        <v>75828.600000000006</v>
      </c>
      <c r="K746" s="428"/>
      <c r="L746" s="428"/>
      <c r="M746" s="427">
        <v>138129.57999999999</v>
      </c>
      <c r="N746" s="428"/>
      <c r="O746" s="427"/>
      <c r="P746" s="427">
        <v>75000</v>
      </c>
      <c r="Q746" s="428"/>
      <c r="R746" s="427">
        <v>75000.72</v>
      </c>
      <c r="S746" s="428"/>
      <c r="T746" s="429">
        <v>0</v>
      </c>
      <c r="U746" s="429">
        <v>44665.17</v>
      </c>
      <c r="V746" s="429">
        <v>3111.77</v>
      </c>
      <c r="W746" s="427">
        <f t="shared" si="122"/>
        <v>47776.939999999995</v>
      </c>
      <c r="X746" s="427">
        <v>75000.72</v>
      </c>
      <c r="Y746" s="427">
        <f t="shared" si="132"/>
        <v>0</v>
      </c>
      <c r="Z746" s="287"/>
      <c r="AA746" s="285"/>
      <c r="AB746" s="264"/>
      <c r="AC746" s="264"/>
    </row>
    <row r="747" spans="1:29">
      <c r="A747" s="426" t="s">
        <v>794</v>
      </c>
      <c r="B747" s="426" t="s">
        <v>1159</v>
      </c>
      <c r="C747" s="426" t="s">
        <v>1160</v>
      </c>
      <c r="D747" s="426" t="s">
        <v>1145</v>
      </c>
      <c r="E747" s="426" t="s">
        <v>1146</v>
      </c>
      <c r="F747" s="427">
        <v>98543.7</v>
      </c>
      <c r="G747" s="427"/>
      <c r="H747" s="427">
        <v>91704.08</v>
      </c>
      <c r="I747" s="427"/>
      <c r="J747" s="427">
        <v>149112.07999999999</v>
      </c>
      <c r="K747" s="428"/>
      <c r="L747" s="428"/>
      <c r="M747" s="254">
        <v>215870.96</v>
      </c>
      <c r="N747" s="428"/>
      <c r="O747" s="427"/>
      <c r="P747" s="427">
        <v>366519</v>
      </c>
      <c r="Q747" s="428"/>
      <c r="R747" s="427">
        <v>366519</v>
      </c>
      <c r="S747" s="428"/>
      <c r="T747" s="429">
        <v>0</v>
      </c>
      <c r="U747" s="429">
        <v>69702.13</v>
      </c>
      <c r="V747" s="429">
        <v>62367.92</v>
      </c>
      <c r="W747" s="427">
        <f t="shared" si="122"/>
        <v>132070.04999999999</v>
      </c>
      <c r="X747" s="427">
        <v>366519</v>
      </c>
      <c r="Y747" s="427">
        <f t="shared" si="132"/>
        <v>0</v>
      </c>
      <c r="Z747" s="287"/>
      <c r="AA747" s="285"/>
      <c r="AB747" s="264"/>
      <c r="AC747" s="264"/>
    </row>
    <row r="748" spans="1:29">
      <c r="A748" s="426" t="s">
        <v>794</v>
      </c>
      <c r="B748" s="426" t="s">
        <v>1159</v>
      </c>
      <c r="C748" s="426" t="s">
        <v>1160</v>
      </c>
      <c r="D748" s="426" t="s">
        <v>916</v>
      </c>
      <c r="E748" s="426" t="s">
        <v>917</v>
      </c>
      <c r="F748" s="427">
        <v>312220.83</v>
      </c>
      <c r="G748" s="427"/>
      <c r="H748" s="427">
        <v>311797.68</v>
      </c>
      <c r="I748" s="427"/>
      <c r="J748" s="427">
        <v>65250.44</v>
      </c>
      <c r="K748" s="428"/>
      <c r="L748" s="428"/>
      <c r="M748" s="254">
        <v>25004.71</v>
      </c>
      <c r="N748" s="428"/>
      <c r="O748" s="427"/>
      <c r="P748" s="427">
        <v>30000</v>
      </c>
      <c r="Q748" s="428"/>
      <c r="R748" s="427">
        <v>30000</v>
      </c>
      <c r="S748" s="428"/>
      <c r="T748" s="429">
        <v>1022</v>
      </c>
      <c r="U748" s="429">
        <v>5262.43</v>
      </c>
      <c r="V748" s="429">
        <v>6317.58</v>
      </c>
      <c r="W748" s="427">
        <f t="shared" si="122"/>
        <v>12602.01</v>
      </c>
      <c r="X748" s="427">
        <v>30000</v>
      </c>
      <c r="Y748" s="427">
        <f t="shared" si="132"/>
        <v>0</v>
      </c>
      <c r="Z748" s="287"/>
      <c r="AA748" s="285"/>
      <c r="AB748" s="264"/>
      <c r="AC748" s="264"/>
    </row>
    <row r="749" spans="1:29">
      <c r="A749" s="426" t="s">
        <v>794</v>
      </c>
      <c r="B749" s="426" t="s">
        <v>1159</v>
      </c>
      <c r="C749" s="426" t="s">
        <v>1160</v>
      </c>
      <c r="D749" s="426" t="s">
        <v>994</v>
      </c>
      <c r="E749" s="426" t="s">
        <v>995</v>
      </c>
      <c r="F749" s="427">
        <v>32143.83</v>
      </c>
      <c r="G749" s="427"/>
      <c r="H749" s="427">
        <v>42496.82</v>
      </c>
      <c r="I749" s="427"/>
      <c r="J749" s="427">
        <v>30179.200000000001</v>
      </c>
      <c r="K749" s="428"/>
      <c r="L749" s="428"/>
      <c r="M749" s="427">
        <v>23854.6</v>
      </c>
      <c r="N749" s="428"/>
      <c r="O749" s="427"/>
      <c r="P749" s="427">
        <v>40000</v>
      </c>
      <c r="Q749" s="428"/>
      <c r="R749" s="427">
        <v>40000</v>
      </c>
      <c r="S749" s="428"/>
      <c r="T749" s="429">
        <v>0</v>
      </c>
      <c r="U749" s="429">
        <v>20000</v>
      </c>
      <c r="V749" s="429">
        <v>0</v>
      </c>
      <c r="W749" s="427">
        <f t="shared" si="122"/>
        <v>20000</v>
      </c>
      <c r="X749" s="427">
        <v>40000</v>
      </c>
      <c r="Y749" s="427">
        <f t="shared" si="132"/>
        <v>0</v>
      </c>
      <c r="Z749" s="287"/>
      <c r="AA749" s="285"/>
      <c r="AB749" s="264"/>
      <c r="AC749" s="264"/>
    </row>
    <row r="750" spans="1:29">
      <c r="A750" s="426" t="s">
        <v>794</v>
      </c>
      <c r="B750" s="426" t="s">
        <v>1159</v>
      </c>
      <c r="C750" s="426" t="s">
        <v>1160</v>
      </c>
      <c r="D750" s="426" t="s">
        <v>1161</v>
      </c>
      <c r="E750" s="426" t="s">
        <v>1162</v>
      </c>
      <c r="F750" s="427">
        <v>31575.200000000001</v>
      </c>
      <c r="G750" s="427"/>
      <c r="H750" s="427">
        <v>28459.9</v>
      </c>
      <c r="I750" s="427"/>
      <c r="J750" s="427">
        <v>0</v>
      </c>
      <c r="K750" s="428"/>
      <c r="L750" s="428"/>
      <c r="M750" s="427">
        <v>0</v>
      </c>
      <c r="N750" s="428"/>
      <c r="O750" s="427"/>
      <c r="P750" s="427">
        <v>25000</v>
      </c>
      <c r="Q750" s="428"/>
      <c r="R750" s="427">
        <v>25000</v>
      </c>
      <c r="S750" s="428"/>
      <c r="T750" s="429">
        <v>0</v>
      </c>
      <c r="U750" s="429">
        <v>0</v>
      </c>
      <c r="V750" s="429">
        <v>1498</v>
      </c>
      <c r="W750" s="427">
        <f t="shared" si="122"/>
        <v>1498</v>
      </c>
      <c r="X750" s="427">
        <v>25000</v>
      </c>
      <c r="Y750" s="427">
        <f t="shared" si="132"/>
        <v>0</v>
      </c>
      <c r="Z750" s="287"/>
      <c r="AA750" s="285"/>
      <c r="AB750" s="264"/>
      <c r="AC750" s="264"/>
    </row>
    <row r="751" spans="1:29">
      <c r="A751" s="426" t="s">
        <v>794</v>
      </c>
      <c r="B751" s="426" t="s">
        <v>1159</v>
      </c>
      <c r="C751" s="426" t="s">
        <v>1160</v>
      </c>
      <c r="D751" s="426" t="s">
        <v>843</v>
      </c>
      <c r="E751" s="426" t="s">
        <v>844</v>
      </c>
      <c r="F751" s="427">
        <v>689.02</v>
      </c>
      <c r="G751" s="427"/>
      <c r="H751" s="427">
        <v>3370.98</v>
      </c>
      <c r="I751" s="427"/>
      <c r="J751" s="427">
        <v>14850.41</v>
      </c>
      <c r="K751" s="428"/>
      <c r="L751" s="428"/>
      <c r="M751" s="427">
        <v>7706.43</v>
      </c>
      <c r="N751" s="428"/>
      <c r="O751" s="427"/>
      <c r="P751" s="427">
        <v>10000</v>
      </c>
      <c r="Q751" s="428"/>
      <c r="R751" s="427">
        <v>10000</v>
      </c>
      <c r="S751" s="428"/>
      <c r="T751" s="429">
        <v>205.16</v>
      </c>
      <c r="U751" s="429">
        <v>308.05</v>
      </c>
      <c r="V751" s="429">
        <v>1053.68</v>
      </c>
      <c r="W751" s="427">
        <f t="shared" si="122"/>
        <v>1566.89</v>
      </c>
      <c r="X751" s="427">
        <v>10000</v>
      </c>
      <c r="Y751" s="427">
        <f t="shared" si="132"/>
        <v>0</v>
      </c>
      <c r="Z751" s="287"/>
      <c r="AA751" s="285"/>
      <c r="AB751" s="264"/>
      <c r="AC751" s="264"/>
    </row>
    <row r="752" spans="1:29">
      <c r="A752" s="426" t="s">
        <v>794</v>
      </c>
      <c r="B752" s="426" t="s">
        <v>1159</v>
      </c>
      <c r="C752" s="426" t="s">
        <v>1160</v>
      </c>
      <c r="D752" s="426" t="s">
        <v>1022</v>
      </c>
      <c r="E752" s="426" t="s">
        <v>1023</v>
      </c>
      <c r="F752" s="427">
        <v>11553.28</v>
      </c>
      <c r="G752" s="427"/>
      <c r="H752" s="427">
        <v>0</v>
      </c>
      <c r="I752" s="427"/>
      <c r="J752" s="427">
        <v>162979</v>
      </c>
      <c r="K752" s="428"/>
      <c r="L752" s="428"/>
      <c r="M752" s="254">
        <v>519774.02</v>
      </c>
      <c r="N752" s="428"/>
      <c r="O752" s="427"/>
      <c r="P752" s="427">
        <v>30000</v>
      </c>
      <c r="Q752" s="428"/>
      <c r="R752" s="429">
        <v>40000</v>
      </c>
      <c r="S752" s="428"/>
      <c r="T752" s="429">
        <v>0</v>
      </c>
      <c r="U752" s="429">
        <v>30426.95</v>
      </c>
      <c r="V752" s="429">
        <v>-2203.85</v>
      </c>
      <c r="W752" s="427">
        <f t="shared" si="122"/>
        <v>28223.100000000002</v>
      </c>
      <c r="X752" s="429">
        <v>40000</v>
      </c>
      <c r="Y752" s="427">
        <f t="shared" si="132"/>
        <v>0</v>
      </c>
      <c r="Z752" s="287"/>
      <c r="AA752" s="285"/>
      <c r="AB752" s="264"/>
      <c r="AC752" s="264"/>
    </row>
    <row r="753" spans="1:29">
      <c r="A753" s="426" t="s">
        <v>794</v>
      </c>
      <c r="B753" s="426" t="s">
        <v>1159</v>
      </c>
      <c r="C753" s="426" t="s">
        <v>1160</v>
      </c>
      <c r="D753" s="426" t="s">
        <v>878</v>
      </c>
      <c r="E753" s="426" t="s">
        <v>879</v>
      </c>
      <c r="F753" s="427">
        <v>430669.98</v>
      </c>
      <c r="G753" s="427"/>
      <c r="H753" s="427">
        <v>175518.88</v>
      </c>
      <c r="I753" s="427"/>
      <c r="J753" s="427">
        <v>311162.21999999997</v>
      </c>
      <c r="K753" s="428"/>
      <c r="L753" s="428"/>
      <c r="M753" s="427">
        <v>950241.57</v>
      </c>
      <c r="N753" s="428"/>
      <c r="O753" s="427"/>
      <c r="P753" s="427">
        <v>1057732.5</v>
      </c>
      <c r="Q753" s="428"/>
      <c r="R753" s="429">
        <v>536255</v>
      </c>
      <c r="S753" s="428"/>
      <c r="T753" s="429">
        <v>0</v>
      </c>
      <c r="U753" s="429">
        <v>267142.96999999997</v>
      </c>
      <c r="V753" s="429">
        <v>55891.5</v>
      </c>
      <c r="W753" s="427">
        <f t="shared" si="122"/>
        <v>323034.46999999997</v>
      </c>
      <c r="X753" s="429">
        <v>536255</v>
      </c>
      <c r="Y753" s="427">
        <f t="shared" si="132"/>
        <v>0</v>
      </c>
      <c r="Z753" s="287"/>
      <c r="AA753" s="285"/>
      <c r="AB753" s="264"/>
      <c r="AC753" s="264"/>
    </row>
    <row r="754" spans="1:29">
      <c r="A754" s="426" t="s">
        <v>794</v>
      </c>
      <c r="B754" s="426" t="s">
        <v>1159</v>
      </c>
      <c r="C754" s="426" t="s">
        <v>1160</v>
      </c>
      <c r="D754" s="426" t="s">
        <v>1163</v>
      </c>
      <c r="E754" s="426" t="s">
        <v>1164</v>
      </c>
      <c r="F754" s="427">
        <v>2537.0700000000002</v>
      </c>
      <c r="G754" s="427"/>
      <c r="H754" s="427">
        <v>222.79</v>
      </c>
      <c r="I754" s="427"/>
      <c r="J754" s="427">
        <v>31440.5</v>
      </c>
      <c r="K754" s="428"/>
      <c r="L754" s="428"/>
      <c r="M754" s="427">
        <v>1590</v>
      </c>
      <c r="N754" s="428"/>
      <c r="O754" s="427"/>
      <c r="P754" s="427">
        <v>3500</v>
      </c>
      <c r="Q754" s="428"/>
      <c r="R754" s="427">
        <v>4665</v>
      </c>
      <c r="S754" s="428"/>
      <c r="T754" s="429">
        <v>0</v>
      </c>
      <c r="U754" s="429">
        <v>2395</v>
      </c>
      <c r="V754" s="429">
        <v>1770</v>
      </c>
      <c r="W754" s="427">
        <f t="shared" si="122"/>
        <v>4165</v>
      </c>
      <c r="X754" s="427">
        <v>4665</v>
      </c>
      <c r="Y754" s="427">
        <f t="shared" si="132"/>
        <v>0</v>
      </c>
      <c r="Z754" s="287"/>
      <c r="AA754" s="285"/>
      <c r="AB754" s="264"/>
      <c r="AC754" s="264"/>
    </row>
    <row r="755" spans="1:29">
      <c r="A755" s="426" t="s">
        <v>794</v>
      </c>
      <c r="B755" s="426" t="s">
        <v>1159</v>
      </c>
      <c r="C755" s="426" t="s">
        <v>1160</v>
      </c>
      <c r="D755" s="426" t="s">
        <v>978</v>
      </c>
      <c r="E755" s="426" t="s">
        <v>979</v>
      </c>
      <c r="F755" s="427">
        <v>500.6</v>
      </c>
      <c r="G755" s="427"/>
      <c r="H755" s="427">
        <v>87.95</v>
      </c>
      <c r="I755" s="427"/>
      <c r="J755" s="427">
        <v>2965.06</v>
      </c>
      <c r="K755" s="428"/>
      <c r="L755" s="428"/>
      <c r="M755" s="427">
        <v>2624.03</v>
      </c>
      <c r="N755" s="428"/>
      <c r="O755" s="427"/>
      <c r="P755" s="427">
        <v>1300</v>
      </c>
      <c r="Q755" s="428"/>
      <c r="R755" s="427">
        <v>1300</v>
      </c>
      <c r="S755" s="428"/>
      <c r="T755" s="429">
        <v>0</v>
      </c>
      <c r="U755" s="429">
        <v>651.65</v>
      </c>
      <c r="V755" s="429">
        <v>648.35</v>
      </c>
      <c r="W755" s="427">
        <f t="shared" si="122"/>
        <v>1300</v>
      </c>
      <c r="X755" s="427">
        <v>1300</v>
      </c>
      <c r="Y755" s="427">
        <f t="shared" si="132"/>
        <v>0</v>
      </c>
      <c r="Z755" s="287"/>
      <c r="AA755" s="285"/>
      <c r="AB755" s="264"/>
      <c r="AC755" s="264"/>
    </row>
    <row r="756" spans="1:29">
      <c r="A756" s="426"/>
      <c r="B756" s="426"/>
      <c r="C756" s="426"/>
      <c r="D756" s="426"/>
      <c r="E756" s="426"/>
      <c r="F756" s="427">
        <f>SUM(F736:F755)</f>
        <v>1735463.4500000002</v>
      </c>
      <c r="G756" s="427"/>
      <c r="H756" s="427">
        <f>SUM(H736:H755)</f>
        <v>1473533.89</v>
      </c>
      <c r="I756" s="427"/>
      <c r="J756" s="427">
        <f>SUM(J736:J755)</f>
        <v>1794050.41</v>
      </c>
      <c r="K756" s="428">
        <f>SUM(K736:K755)</f>
        <v>10</v>
      </c>
      <c r="L756" s="428"/>
      <c r="M756" s="427">
        <f>SUM(M736:M755)</f>
        <v>2813975.4899999998</v>
      </c>
      <c r="N756" s="428">
        <f>SUM(N736:N755)</f>
        <v>8</v>
      </c>
      <c r="O756" s="427"/>
      <c r="P756" s="427">
        <f>SUM(P736:P755)</f>
        <v>2759663.5</v>
      </c>
      <c r="Q756" s="428">
        <f>SUM(Q736:Q755)</f>
        <v>11</v>
      </c>
      <c r="R756" s="427">
        <f>SUM(R736:R755)</f>
        <v>2003366.72</v>
      </c>
      <c r="S756" s="428">
        <f>SUM(S736:S755)</f>
        <v>9</v>
      </c>
      <c r="T756" s="427">
        <f t="shared" ref="T756:Y756" si="133">SUM(T736:T755)</f>
        <v>1227.1600000000001</v>
      </c>
      <c r="U756" s="427">
        <f t="shared" si="133"/>
        <v>440554.35</v>
      </c>
      <c r="V756" s="427">
        <f t="shared" si="133"/>
        <v>460067.08</v>
      </c>
      <c r="W756" s="427">
        <f t="shared" si="133"/>
        <v>901848.59</v>
      </c>
      <c r="X756" s="427">
        <f>SUM(X736:X755)</f>
        <v>2170929.7199999997</v>
      </c>
      <c r="Y756" s="427">
        <f t="shared" si="133"/>
        <v>-167563</v>
      </c>
      <c r="Z756" s="287"/>
      <c r="AA756" s="285"/>
      <c r="AB756" s="264"/>
      <c r="AC756" s="264"/>
    </row>
    <row r="757" spans="1:29">
      <c r="A757" s="426"/>
      <c r="B757" s="426"/>
      <c r="C757" s="426"/>
      <c r="D757" s="426"/>
      <c r="E757" s="426"/>
      <c r="F757" s="427"/>
      <c r="G757" s="427"/>
      <c r="H757" s="427"/>
      <c r="I757" s="427"/>
      <c r="J757" s="427"/>
      <c r="K757" s="428"/>
      <c r="L757" s="428"/>
      <c r="M757" s="427"/>
      <c r="N757" s="428"/>
      <c r="O757" s="427"/>
      <c r="P757" s="427"/>
      <c r="Q757" s="428"/>
      <c r="R757" s="427"/>
      <c r="S757" s="428"/>
      <c r="T757" s="427"/>
      <c r="U757" s="427"/>
      <c r="V757" s="427"/>
      <c r="W757" s="427"/>
      <c r="X757" s="427"/>
      <c r="Y757" s="427"/>
      <c r="Z757" s="287"/>
      <c r="AA757" s="285"/>
      <c r="AB757" s="264"/>
      <c r="AC757" s="264"/>
    </row>
    <row r="758" spans="1:29">
      <c r="A758" s="426" t="s">
        <v>794</v>
      </c>
      <c r="B758" s="426" t="s">
        <v>1165</v>
      </c>
      <c r="C758" s="426" t="s">
        <v>1166</v>
      </c>
      <c r="D758" s="426" t="s">
        <v>797</v>
      </c>
      <c r="E758" s="426" t="s">
        <v>798</v>
      </c>
      <c r="F758" s="427">
        <v>190068.01</v>
      </c>
      <c r="G758" s="427"/>
      <c r="H758" s="427">
        <v>194533.31</v>
      </c>
      <c r="I758" s="427"/>
      <c r="J758" s="427">
        <v>202844.86</v>
      </c>
      <c r="K758" s="428">
        <v>3</v>
      </c>
      <c r="L758" s="428"/>
      <c r="M758" s="427">
        <v>203826.98</v>
      </c>
      <c r="N758" s="428">
        <v>3</v>
      </c>
      <c r="O758" s="427"/>
      <c r="P758" s="427">
        <v>210373</v>
      </c>
      <c r="Q758" s="433">
        <v>3</v>
      </c>
      <c r="R758" s="427">
        <v>199984</v>
      </c>
      <c r="S758" s="428">
        <v>3</v>
      </c>
      <c r="T758" s="427">
        <v>0</v>
      </c>
      <c r="U758" s="427">
        <v>0</v>
      </c>
      <c r="V758" s="429">
        <v>64034.54</v>
      </c>
      <c r="W758" s="427">
        <f t="shared" ref="W758:W816" si="134">T758+U758+V758</f>
        <v>64034.54</v>
      </c>
      <c r="X758" s="427">
        <v>199984</v>
      </c>
      <c r="Y758" s="427">
        <f t="shared" ref="Y758:Y764" si="135">R758-X758</f>
        <v>0</v>
      </c>
      <c r="Z758" s="287"/>
      <c r="AA758" s="285"/>
      <c r="AB758" s="264"/>
      <c r="AC758" s="264"/>
    </row>
    <row r="759" spans="1:29">
      <c r="A759" s="426" t="s">
        <v>794</v>
      </c>
      <c r="B759" s="426" t="s">
        <v>1165</v>
      </c>
      <c r="C759" s="426" t="s">
        <v>1166</v>
      </c>
      <c r="D759" s="426" t="s">
        <v>835</v>
      </c>
      <c r="E759" s="426" t="s">
        <v>836</v>
      </c>
      <c r="F759" s="427">
        <v>1108.8599999999999</v>
      </c>
      <c r="G759" s="427"/>
      <c r="H759" s="427">
        <v>900.72</v>
      </c>
      <c r="I759" s="427"/>
      <c r="J759" s="427">
        <v>810.71</v>
      </c>
      <c r="K759" s="428"/>
      <c r="L759" s="428"/>
      <c r="M759" s="427">
        <v>492.14</v>
      </c>
      <c r="N759" s="428"/>
      <c r="O759" s="427"/>
      <c r="P759" s="427">
        <v>2000</v>
      </c>
      <c r="Q759" s="433"/>
      <c r="R759" s="427">
        <v>1000</v>
      </c>
      <c r="S759" s="428"/>
      <c r="T759" s="427">
        <v>0</v>
      </c>
      <c r="U759" s="427">
        <v>0</v>
      </c>
      <c r="V759" s="429">
        <v>344.3</v>
      </c>
      <c r="W759" s="427">
        <f t="shared" si="134"/>
        <v>344.3</v>
      </c>
      <c r="X759" s="427">
        <v>900</v>
      </c>
      <c r="Y759" s="427">
        <f t="shared" si="135"/>
        <v>100</v>
      </c>
      <c r="Z759" s="287"/>
      <c r="AA759" s="285"/>
      <c r="AB759" s="264"/>
      <c r="AC759" s="264"/>
    </row>
    <row r="760" spans="1:29">
      <c r="A760" s="426" t="s">
        <v>794</v>
      </c>
      <c r="B760" s="426" t="s">
        <v>1165</v>
      </c>
      <c r="C760" s="426" t="s">
        <v>1166</v>
      </c>
      <c r="D760" s="426" t="s">
        <v>837</v>
      </c>
      <c r="E760" s="426" t="s">
        <v>838</v>
      </c>
      <c r="F760" s="427">
        <v>2868.14</v>
      </c>
      <c r="G760" s="427"/>
      <c r="H760" s="427">
        <v>2745.88</v>
      </c>
      <c r="I760" s="427"/>
      <c r="J760" s="427">
        <v>2500.02</v>
      </c>
      <c r="K760" s="428"/>
      <c r="L760" s="428"/>
      <c r="M760" s="427">
        <v>994.04</v>
      </c>
      <c r="N760" s="428"/>
      <c r="O760" s="427"/>
      <c r="P760" s="427">
        <v>3128</v>
      </c>
      <c r="Q760" s="433"/>
      <c r="R760" s="427">
        <v>2500</v>
      </c>
      <c r="S760" s="428"/>
      <c r="T760" s="427">
        <v>0</v>
      </c>
      <c r="U760" s="427">
        <v>0</v>
      </c>
      <c r="V760" s="429">
        <v>1169.9000000000001</v>
      </c>
      <c r="W760" s="427">
        <f t="shared" si="134"/>
        <v>1169.9000000000001</v>
      </c>
      <c r="X760" s="427">
        <v>2000</v>
      </c>
      <c r="Y760" s="427">
        <f t="shared" si="135"/>
        <v>500</v>
      </c>
      <c r="Z760" s="287"/>
      <c r="AA760" s="285"/>
      <c r="AB760" s="264"/>
      <c r="AC760" s="264"/>
    </row>
    <row r="761" spans="1:29">
      <c r="A761" s="426" t="s">
        <v>794</v>
      </c>
      <c r="B761" s="426" t="s">
        <v>1165</v>
      </c>
      <c r="C761" s="426" t="s">
        <v>1166</v>
      </c>
      <c r="D761" s="426" t="s">
        <v>803</v>
      </c>
      <c r="E761" s="426" t="s">
        <v>804</v>
      </c>
      <c r="F761" s="427">
        <v>686.11</v>
      </c>
      <c r="G761" s="427"/>
      <c r="H761" s="427">
        <v>660.21</v>
      </c>
      <c r="I761" s="427"/>
      <c r="J761" s="427">
        <v>730.37</v>
      </c>
      <c r="K761" s="428"/>
      <c r="L761" s="428"/>
      <c r="M761" s="427">
        <v>683.26</v>
      </c>
      <c r="N761" s="428"/>
      <c r="O761" s="427"/>
      <c r="P761" s="427">
        <v>631</v>
      </c>
      <c r="Q761" s="433"/>
      <c r="R761" s="427">
        <v>621</v>
      </c>
      <c r="S761" s="428"/>
      <c r="T761" s="427">
        <v>0</v>
      </c>
      <c r="U761" s="427">
        <v>0</v>
      </c>
      <c r="V761" s="429">
        <v>209.48</v>
      </c>
      <c r="W761" s="427">
        <f t="shared" si="134"/>
        <v>209.48</v>
      </c>
      <c r="X761" s="427">
        <v>621</v>
      </c>
      <c r="Y761" s="427">
        <f t="shared" si="135"/>
        <v>0</v>
      </c>
      <c r="Z761" s="287"/>
      <c r="AA761" s="285"/>
      <c r="AB761" s="264"/>
      <c r="AC761" s="264"/>
    </row>
    <row r="762" spans="1:29">
      <c r="A762" s="426" t="s">
        <v>794</v>
      </c>
      <c r="B762" s="426" t="s">
        <v>1165</v>
      </c>
      <c r="C762" s="426" t="s">
        <v>1166</v>
      </c>
      <c r="D762" s="426" t="s">
        <v>805</v>
      </c>
      <c r="E762" s="426" t="s">
        <v>806</v>
      </c>
      <c r="F762" s="427">
        <v>512.70000000000005</v>
      </c>
      <c r="G762" s="427"/>
      <c r="H762" s="427">
        <v>129.22999999999999</v>
      </c>
      <c r="I762" s="427"/>
      <c r="J762" s="427">
        <v>0</v>
      </c>
      <c r="K762" s="428"/>
      <c r="L762" s="428"/>
      <c r="M762" s="427">
        <v>0</v>
      </c>
      <c r="N762" s="428"/>
      <c r="O762" s="427"/>
      <c r="P762" s="427">
        <v>0</v>
      </c>
      <c r="Q762" s="433"/>
      <c r="R762" s="427">
        <v>0</v>
      </c>
      <c r="S762" s="428"/>
      <c r="T762" s="427">
        <v>0</v>
      </c>
      <c r="U762" s="427">
        <v>0</v>
      </c>
      <c r="V762" s="427">
        <v>0</v>
      </c>
      <c r="W762" s="427">
        <f t="shared" si="134"/>
        <v>0</v>
      </c>
      <c r="X762" s="427">
        <v>0</v>
      </c>
      <c r="Y762" s="427">
        <f t="shared" si="135"/>
        <v>0</v>
      </c>
      <c r="Z762" s="287"/>
      <c r="AA762" s="285"/>
      <c r="AB762" s="264"/>
      <c r="AC762" s="264"/>
    </row>
    <row r="763" spans="1:29">
      <c r="A763" s="426" t="s">
        <v>794</v>
      </c>
      <c r="B763" s="426" t="s">
        <v>1165</v>
      </c>
      <c r="C763" s="426" t="s">
        <v>1166</v>
      </c>
      <c r="D763" s="426" t="s">
        <v>831</v>
      </c>
      <c r="E763" s="426" t="s">
        <v>832</v>
      </c>
      <c r="F763" s="427">
        <v>17570.03</v>
      </c>
      <c r="G763" s="427"/>
      <c r="H763" s="427">
        <v>21994.9</v>
      </c>
      <c r="I763" s="427"/>
      <c r="J763" s="427">
        <v>23265.14</v>
      </c>
      <c r="K763" s="428"/>
      <c r="L763" s="428"/>
      <c r="M763" s="427">
        <v>26058.81</v>
      </c>
      <c r="N763" s="428"/>
      <c r="O763" s="427"/>
      <c r="P763" s="427">
        <v>26586</v>
      </c>
      <c r="Q763" s="433"/>
      <c r="R763" s="427">
        <v>25998</v>
      </c>
      <c r="S763" s="428"/>
      <c r="T763" s="427">
        <v>0</v>
      </c>
      <c r="U763" s="427">
        <v>0</v>
      </c>
      <c r="V763" s="429">
        <v>8521.39</v>
      </c>
      <c r="W763" s="427">
        <f t="shared" si="134"/>
        <v>8521.39</v>
      </c>
      <c r="X763" s="427">
        <v>25998</v>
      </c>
      <c r="Y763" s="427">
        <f t="shared" si="135"/>
        <v>0</v>
      </c>
      <c r="Z763" s="287"/>
      <c r="AA763" s="285"/>
      <c r="AB763" s="264"/>
      <c r="AC763" s="264"/>
    </row>
    <row r="764" spans="1:29">
      <c r="A764" s="426" t="s">
        <v>794</v>
      </c>
      <c r="B764" s="426" t="s">
        <v>1165</v>
      </c>
      <c r="C764" s="426" t="s">
        <v>1166</v>
      </c>
      <c r="D764" s="426" t="s">
        <v>807</v>
      </c>
      <c r="E764" s="426" t="s">
        <v>808</v>
      </c>
      <c r="F764" s="427">
        <v>40302.47</v>
      </c>
      <c r="G764" s="427"/>
      <c r="H764" s="427">
        <v>42383.08</v>
      </c>
      <c r="I764" s="427"/>
      <c r="J764" s="427">
        <v>45974.76</v>
      </c>
      <c r="K764" s="428"/>
      <c r="L764" s="428"/>
      <c r="M764" s="427">
        <v>49577.54</v>
      </c>
      <c r="N764" s="428"/>
      <c r="O764" s="427"/>
      <c r="P764" s="427">
        <v>49329</v>
      </c>
      <c r="Q764" s="433"/>
      <c r="R764" s="429">
        <v>54483</v>
      </c>
      <c r="S764" s="428"/>
      <c r="T764" s="427">
        <v>0</v>
      </c>
      <c r="U764" s="427">
        <v>0</v>
      </c>
      <c r="V764" s="429">
        <v>17534.5</v>
      </c>
      <c r="W764" s="427">
        <f t="shared" si="134"/>
        <v>17534.5</v>
      </c>
      <c r="X764" s="429">
        <v>54483</v>
      </c>
      <c r="Y764" s="427">
        <f t="shared" si="135"/>
        <v>0</v>
      </c>
      <c r="Z764" s="287"/>
      <c r="AA764" s="285"/>
      <c r="AB764" s="264"/>
      <c r="AC764" s="264"/>
    </row>
    <row r="765" spans="1:29">
      <c r="A765" s="426"/>
      <c r="B765" s="426"/>
      <c r="C765" s="426"/>
      <c r="D765" s="426"/>
      <c r="E765" s="426"/>
      <c r="F765" s="427">
        <f>SUM(F758:F764)</f>
        <v>253116.32</v>
      </c>
      <c r="G765" s="427"/>
      <c r="H765" s="427">
        <f>SUM(H758:H764)</f>
        <v>263347.33</v>
      </c>
      <c r="I765" s="427"/>
      <c r="J765" s="427">
        <f>SUM(J758:J764)</f>
        <v>276125.86</v>
      </c>
      <c r="K765" s="428">
        <f>SUM(K758:K764)</f>
        <v>3</v>
      </c>
      <c r="L765" s="428"/>
      <c r="M765" s="427">
        <f>SUM(M758:M764)</f>
        <v>281632.77</v>
      </c>
      <c r="N765" s="428">
        <f>SUM(N758:N764)</f>
        <v>3</v>
      </c>
      <c r="O765" s="427"/>
      <c r="P765" s="427">
        <f>SUM(P758:P764)</f>
        <v>292047</v>
      </c>
      <c r="Q765" s="433">
        <f>SUM(Q758:Q764)</f>
        <v>3</v>
      </c>
      <c r="R765" s="427">
        <f>SUM(R758:R764)</f>
        <v>284586</v>
      </c>
      <c r="S765" s="428">
        <f>SUM(S758:S764)</f>
        <v>3</v>
      </c>
      <c r="T765" s="427">
        <f t="shared" ref="T765:Y765" si="136">SUM(T758:T764)</f>
        <v>0</v>
      </c>
      <c r="U765" s="427">
        <f t="shared" si="136"/>
        <v>0</v>
      </c>
      <c r="V765" s="427">
        <f t="shared" si="136"/>
        <v>91814.11</v>
      </c>
      <c r="W765" s="427">
        <f t="shared" si="136"/>
        <v>91814.11</v>
      </c>
      <c r="X765" s="427">
        <f>SUM(X758:X764)</f>
        <v>283986</v>
      </c>
      <c r="Y765" s="427">
        <f t="shared" si="136"/>
        <v>600</v>
      </c>
      <c r="Z765" s="287"/>
      <c r="AA765" s="285"/>
      <c r="AB765" s="264"/>
      <c r="AC765" s="264"/>
    </row>
    <row r="766" spans="1:29">
      <c r="A766" s="426"/>
      <c r="B766" s="426"/>
      <c r="C766" s="426"/>
      <c r="D766" s="426"/>
      <c r="E766" s="426"/>
      <c r="F766" s="427"/>
      <c r="G766" s="427"/>
      <c r="H766" s="427"/>
      <c r="I766" s="427"/>
      <c r="J766" s="427"/>
      <c r="K766" s="428"/>
      <c r="L766" s="428"/>
      <c r="M766" s="427"/>
      <c r="N766" s="428"/>
      <c r="O766" s="427"/>
      <c r="P766" s="427"/>
      <c r="Q766" s="428"/>
      <c r="R766" s="427"/>
      <c r="S766" s="428"/>
      <c r="T766" s="427"/>
      <c r="U766" s="427"/>
      <c r="V766" s="427"/>
      <c r="W766" s="427"/>
      <c r="X766" s="427"/>
      <c r="Y766" s="427"/>
      <c r="Z766" s="287"/>
      <c r="AA766" s="285"/>
      <c r="AB766" s="264"/>
      <c r="AC766" s="264"/>
    </row>
    <row r="767" spans="1:29">
      <c r="A767" s="426" t="s">
        <v>794</v>
      </c>
      <c r="B767" s="426" t="s">
        <v>1167</v>
      </c>
      <c r="C767" s="426" t="s">
        <v>1168</v>
      </c>
      <c r="D767" s="426" t="s">
        <v>797</v>
      </c>
      <c r="E767" s="426" t="s">
        <v>798</v>
      </c>
      <c r="F767" s="427">
        <v>692186.79</v>
      </c>
      <c r="G767" s="427"/>
      <c r="H767" s="427">
        <v>613035.77</v>
      </c>
      <c r="I767" s="427"/>
      <c r="J767" s="427">
        <v>482710.67</v>
      </c>
      <c r="K767" s="428">
        <v>10</v>
      </c>
      <c r="L767" s="428"/>
      <c r="M767" s="427">
        <v>477698.14</v>
      </c>
      <c r="N767" s="428">
        <v>12</v>
      </c>
      <c r="O767" s="427"/>
      <c r="P767" s="427">
        <v>478406</v>
      </c>
      <c r="Q767" s="428">
        <v>12</v>
      </c>
      <c r="R767" s="427">
        <v>481634</v>
      </c>
      <c r="S767" s="428">
        <v>11</v>
      </c>
      <c r="T767" s="427">
        <v>0</v>
      </c>
      <c r="U767" s="427">
        <v>0</v>
      </c>
      <c r="V767" s="429">
        <v>144646.72</v>
      </c>
      <c r="W767" s="427">
        <f t="shared" si="134"/>
        <v>144646.72</v>
      </c>
      <c r="X767" s="427">
        <v>479227</v>
      </c>
      <c r="Y767" s="427">
        <f t="shared" ref="Y767:Y782" si="137">R767-X767</f>
        <v>2407</v>
      </c>
      <c r="Z767" s="287"/>
      <c r="AA767" s="285"/>
      <c r="AB767" s="264"/>
      <c r="AC767" s="264"/>
    </row>
    <row r="768" spans="1:29">
      <c r="A768" s="426" t="s">
        <v>794</v>
      </c>
      <c r="B768" s="426" t="s">
        <v>1167</v>
      </c>
      <c r="C768" s="426" t="s">
        <v>1168</v>
      </c>
      <c r="D768" s="426" t="s">
        <v>799</v>
      </c>
      <c r="E768" s="426" t="s">
        <v>800</v>
      </c>
      <c r="F768" s="427">
        <v>0</v>
      </c>
      <c r="G768" s="427"/>
      <c r="H768" s="427">
        <v>30000</v>
      </c>
      <c r="I768" s="427"/>
      <c r="J768" s="427">
        <v>78000</v>
      </c>
      <c r="K768" s="428"/>
      <c r="L768" s="428"/>
      <c r="M768" s="427">
        <v>0</v>
      </c>
      <c r="N768" s="428"/>
      <c r="O768" s="427"/>
      <c r="P768" s="427">
        <v>0</v>
      </c>
      <c r="Q768" s="428"/>
      <c r="R768" s="427">
        <v>0</v>
      </c>
      <c r="S768" s="428"/>
      <c r="T768" s="427">
        <v>0</v>
      </c>
      <c r="U768" s="427">
        <v>0</v>
      </c>
      <c r="V768" s="427">
        <v>0</v>
      </c>
      <c r="W768" s="427">
        <f t="shared" si="134"/>
        <v>0</v>
      </c>
      <c r="X768" s="427">
        <v>0</v>
      </c>
      <c r="Y768" s="427">
        <f t="shared" si="137"/>
        <v>0</v>
      </c>
      <c r="Z768" s="287"/>
      <c r="AA768" s="285"/>
      <c r="AB768" s="264"/>
      <c r="AC768" s="264"/>
    </row>
    <row r="769" spans="1:29">
      <c r="A769" s="426" t="s">
        <v>794</v>
      </c>
      <c r="B769" s="426" t="s">
        <v>1167</v>
      </c>
      <c r="C769" s="426" t="s">
        <v>1168</v>
      </c>
      <c r="D769" s="426" t="s">
        <v>835</v>
      </c>
      <c r="E769" s="426" t="s">
        <v>836</v>
      </c>
      <c r="F769" s="427">
        <v>46460.59</v>
      </c>
      <c r="G769" s="427"/>
      <c r="H769" s="427">
        <v>53980</v>
      </c>
      <c r="I769" s="427"/>
      <c r="J769" s="427">
        <v>45198.75</v>
      </c>
      <c r="K769" s="428"/>
      <c r="L769" s="428"/>
      <c r="M769" s="427">
        <v>18986.59</v>
      </c>
      <c r="N769" s="428"/>
      <c r="O769" s="427"/>
      <c r="P769" s="427">
        <v>30000</v>
      </c>
      <c r="Q769" s="428"/>
      <c r="R769" s="427">
        <v>25000</v>
      </c>
      <c r="S769" s="428"/>
      <c r="T769" s="427">
        <v>0</v>
      </c>
      <c r="U769" s="427">
        <v>0</v>
      </c>
      <c r="V769" s="429">
        <v>21206.720000000001</v>
      </c>
      <c r="W769" s="427">
        <f t="shared" si="134"/>
        <v>21206.720000000001</v>
      </c>
      <c r="X769" s="427">
        <v>25000</v>
      </c>
      <c r="Y769" s="427">
        <f t="shared" si="137"/>
        <v>0</v>
      </c>
      <c r="Z769" s="287"/>
      <c r="AA769" s="285"/>
      <c r="AB769" s="264"/>
      <c r="AC769" s="264"/>
    </row>
    <row r="770" spans="1:29">
      <c r="A770" s="426" t="s">
        <v>794</v>
      </c>
      <c r="B770" s="426" t="s">
        <v>1167</v>
      </c>
      <c r="C770" s="426" t="s">
        <v>1168</v>
      </c>
      <c r="D770" s="426" t="s">
        <v>837</v>
      </c>
      <c r="E770" s="426" t="s">
        <v>838</v>
      </c>
      <c r="F770" s="427">
        <v>41139.01</v>
      </c>
      <c r="G770" s="427"/>
      <c r="H770" s="427">
        <v>45534.7</v>
      </c>
      <c r="I770" s="427"/>
      <c r="J770" s="427">
        <v>25481.35</v>
      </c>
      <c r="K770" s="428"/>
      <c r="L770" s="428"/>
      <c r="M770" s="427">
        <v>28406.19</v>
      </c>
      <c r="N770" s="428"/>
      <c r="O770" s="427"/>
      <c r="P770" s="427">
        <v>30917</v>
      </c>
      <c r="Q770" s="428"/>
      <c r="R770" s="427">
        <v>32230</v>
      </c>
      <c r="S770" s="428"/>
      <c r="T770" s="427">
        <v>0</v>
      </c>
      <c r="U770" s="427">
        <v>0</v>
      </c>
      <c r="V770" s="429">
        <v>8264.49</v>
      </c>
      <c r="W770" s="427">
        <f t="shared" si="134"/>
        <v>8264.49</v>
      </c>
      <c r="X770" s="427">
        <v>32230</v>
      </c>
      <c r="Y770" s="427">
        <f t="shared" si="137"/>
        <v>0</v>
      </c>
      <c r="Z770" s="287"/>
      <c r="AA770" s="285"/>
      <c r="AB770" s="264"/>
      <c r="AC770" s="264"/>
    </row>
    <row r="771" spans="1:29">
      <c r="A771" s="426" t="s">
        <v>794</v>
      </c>
      <c r="B771" s="426" t="s">
        <v>1167</v>
      </c>
      <c r="C771" s="426" t="s">
        <v>1168</v>
      </c>
      <c r="D771" s="426" t="s">
        <v>803</v>
      </c>
      <c r="E771" s="426" t="s">
        <v>804</v>
      </c>
      <c r="F771" s="427">
        <v>10596.82</v>
      </c>
      <c r="G771" s="427"/>
      <c r="H771" s="427">
        <v>10485.209999999999</v>
      </c>
      <c r="I771" s="427"/>
      <c r="J771" s="427">
        <v>8779</v>
      </c>
      <c r="K771" s="428"/>
      <c r="L771" s="428"/>
      <c r="M771" s="427">
        <v>7211.05</v>
      </c>
      <c r="N771" s="428"/>
      <c r="O771" s="427"/>
      <c r="P771" s="427">
        <v>7229</v>
      </c>
      <c r="Q771" s="428"/>
      <c r="R771" s="427">
        <v>6462</v>
      </c>
      <c r="S771" s="428"/>
      <c r="T771" s="427">
        <v>0</v>
      </c>
      <c r="U771" s="427">
        <v>0</v>
      </c>
      <c r="V771" s="429">
        <v>2390.1</v>
      </c>
      <c r="W771" s="427">
        <f t="shared" si="134"/>
        <v>2390.1</v>
      </c>
      <c r="X771" s="427">
        <v>6462</v>
      </c>
      <c r="Y771" s="427">
        <f t="shared" si="137"/>
        <v>0</v>
      </c>
      <c r="Z771" s="287"/>
      <c r="AA771" s="285"/>
      <c r="AB771" s="264"/>
      <c r="AC771" s="264"/>
    </row>
    <row r="772" spans="1:29">
      <c r="A772" s="426" t="s">
        <v>794</v>
      </c>
      <c r="B772" s="426" t="s">
        <v>1167</v>
      </c>
      <c r="C772" s="426" t="s">
        <v>1168</v>
      </c>
      <c r="D772" s="426" t="s">
        <v>805</v>
      </c>
      <c r="E772" s="426" t="s">
        <v>806</v>
      </c>
      <c r="F772" s="427">
        <v>86.37</v>
      </c>
      <c r="G772" s="427"/>
      <c r="H772" s="427">
        <v>0</v>
      </c>
      <c r="I772" s="427"/>
      <c r="J772" s="427">
        <v>124</v>
      </c>
      <c r="K772" s="428"/>
      <c r="L772" s="428"/>
      <c r="M772" s="427">
        <v>0</v>
      </c>
      <c r="N772" s="428"/>
      <c r="O772" s="427"/>
      <c r="P772" s="427">
        <v>0</v>
      </c>
      <c r="Q772" s="428"/>
      <c r="R772" s="427">
        <v>0</v>
      </c>
      <c r="S772" s="428"/>
      <c r="T772" s="427">
        <v>0</v>
      </c>
      <c r="U772" s="427">
        <v>0</v>
      </c>
      <c r="V772" s="427">
        <v>0</v>
      </c>
      <c r="W772" s="427">
        <f t="shared" si="134"/>
        <v>0</v>
      </c>
      <c r="X772" s="427">
        <v>0</v>
      </c>
      <c r="Y772" s="427">
        <f t="shared" si="137"/>
        <v>0</v>
      </c>
      <c r="Z772" s="287"/>
      <c r="AA772" s="285"/>
      <c r="AB772" s="264"/>
      <c r="AC772" s="264"/>
    </row>
    <row r="773" spans="1:29">
      <c r="A773" s="426" t="s">
        <v>794</v>
      </c>
      <c r="B773" s="426" t="s">
        <v>1167</v>
      </c>
      <c r="C773" s="426" t="s">
        <v>1168</v>
      </c>
      <c r="D773" s="426" t="s">
        <v>831</v>
      </c>
      <c r="E773" s="426" t="s">
        <v>832</v>
      </c>
      <c r="F773" s="427">
        <v>70003.34</v>
      </c>
      <c r="G773" s="427"/>
      <c r="H773" s="427">
        <v>80610.91</v>
      </c>
      <c r="I773" s="427"/>
      <c r="J773" s="427">
        <v>68527.45</v>
      </c>
      <c r="K773" s="428"/>
      <c r="L773" s="428"/>
      <c r="M773" s="427">
        <v>67937.320000000007</v>
      </c>
      <c r="N773" s="428"/>
      <c r="O773" s="427"/>
      <c r="P773" s="427">
        <v>68814</v>
      </c>
      <c r="Q773" s="428"/>
      <c r="R773" s="427">
        <v>62287</v>
      </c>
      <c r="S773" s="428"/>
      <c r="T773" s="427">
        <v>0</v>
      </c>
      <c r="U773" s="427">
        <v>0</v>
      </c>
      <c r="V773" s="429">
        <v>22635.43</v>
      </c>
      <c r="W773" s="427">
        <f t="shared" si="134"/>
        <v>22635.43</v>
      </c>
      <c r="X773" s="427">
        <v>62287</v>
      </c>
      <c r="Y773" s="427">
        <f t="shared" si="137"/>
        <v>0</v>
      </c>
      <c r="Z773" s="287"/>
      <c r="AA773" s="285"/>
      <c r="AB773" s="264"/>
      <c r="AC773" s="264"/>
    </row>
    <row r="774" spans="1:29">
      <c r="A774" s="426" t="s">
        <v>794</v>
      </c>
      <c r="B774" s="426" t="s">
        <v>1167</v>
      </c>
      <c r="C774" s="426" t="s">
        <v>1168</v>
      </c>
      <c r="D774" s="426" t="s">
        <v>807</v>
      </c>
      <c r="E774" s="426" t="s">
        <v>808</v>
      </c>
      <c r="F774" s="427">
        <v>205311.75</v>
      </c>
      <c r="G774" s="427"/>
      <c r="H774" s="427">
        <v>198840.32000000001</v>
      </c>
      <c r="I774" s="427"/>
      <c r="J774" s="427">
        <v>168765.58</v>
      </c>
      <c r="K774" s="428"/>
      <c r="L774" s="428"/>
      <c r="M774" s="427">
        <v>163698.22</v>
      </c>
      <c r="N774" s="428"/>
      <c r="O774" s="427"/>
      <c r="P774" s="427">
        <v>189260</v>
      </c>
      <c r="Q774" s="428"/>
      <c r="R774" s="429">
        <v>171874</v>
      </c>
      <c r="S774" s="428"/>
      <c r="T774" s="427">
        <v>0</v>
      </c>
      <c r="U774" s="427">
        <v>0</v>
      </c>
      <c r="V774" s="429">
        <v>50967.15</v>
      </c>
      <c r="W774" s="427">
        <f t="shared" si="134"/>
        <v>50967.15</v>
      </c>
      <c r="X774" s="429">
        <v>171874</v>
      </c>
      <c r="Y774" s="427">
        <f t="shared" si="137"/>
        <v>0</v>
      </c>
      <c r="Z774" s="287"/>
      <c r="AA774" s="285"/>
      <c r="AB774" s="264"/>
      <c r="AC774" s="264"/>
    </row>
    <row r="775" spans="1:29">
      <c r="A775" s="426" t="s">
        <v>794</v>
      </c>
      <c r="B775" s="426" t="s">
        <v>1167</v>
      </c>
      <c r="C775" s="426" t="s">
        <v>1168</v>
      </c>
      <c r="D775" s="426" t="s">
        <v>890</v>
      </c>
      <c r="E775" s="426" t="s">
        <v>891</v>
      </c>
      <c r="F775" s="427">
        <v>1669.35</v>
      </c>
      <c r="G775" s="427"/>
      <c r="H775" s="427">
        <v>984</v>
      </c>
      <c r="I775" s="427"/>
      <c r="J775" s="427">
        <v>397</v>
      </c>
      <c r="K775" s="428"/>
      <c r="L775" s="428"/>
      <c r="M775" s="427">
        <v>1266</v>
      </c>
      <c r="N775" s="428"/>
      <c r="O775" s="427"/>
      <c r="P775" s="427">
        <v>790</v>
      </c>
      <c r="Q775" s="428"/>
      <c r="R775" s="427">
        <v>1269</v>
      </c>
      <c r="S775" s="428"/>
      <c r="T775" s="429">
        <v>0</v>
      </c>
      <c r="U775" s="429">
        <v>0</v>
      </c>
      <c r="V775" s="429">
        <v>869</v>
      </c>
      <c r="W775" s="427">
        <f t="shared" si="134"/>
        <v>869</v>
      </c>
      <c r="X775" s="427">
        <v>1269</v>
      </c>
      <c r="Y775" s="427">
        <f t="shared" si="137"/>
        <v>0</v>
      </c>
      <c r="Z775" s="287"/>
      <c r="AA775" s="285"/>
      <c r="AB775" s="264"/>
      <c r="AC775" s="264"/>
    </row>
    <row r="776" spans="1:29">
      <c r="A776" s="426" t="s">
        <v>794</v>
      </c>
      <c r="B776" s="426" t="s">
        <v>1167</v>
      </c>
      <c r="C776" s="426" t="s">
        <v>1168</v>
      </c>
      <c r="D776" s="426" t="s">
        <v>1145</v>
      </c>
      <c r="E776" s="426" t="s">
        <v>1146</v>
      </c>
      <c r="F776" s="427">
        <v>9850</v>
      </c>
      <c r="G776" s="427"/>
      <c r="H776" s="427">
        <v>10009.6</v>
      </c>
      <c r="I776" s="427"/>
      <c r="J776" s="427">
        <v>10009.6</v>
      </c>
      <c r="K776" s="428"/>
      <c r="L776" s="428"/>
      <c r="M776" s="427">
        <v>10024.719999999999</v>
      </c>
      <c r="N776" s="428"/>
      <c r="O776" s="427"/>
      <c r="P776" s="427">
        <v>10500</v>
      </c>
      <c r="Q776" s="428"/>
      <c r="R776" s="427">
        <v>10010</v>
      </c>
      <c r="S776" s="428"/>
      <c r="T776" s="429">
        <v>0</v>
      </c>
      <c r="U776" s="429">
        <v>106.56</v>
      </c>
      <c r="V776" s="429">
        <v>53.28</v>
      </c>
      <c r="W776" s="427">
        <f t="shared" si="134"/>
        <v>159.84</v>
      </c>
      <c r="X776" s="427">
        <v>10010</v>
      </c>
      <c r="Y776" s="427">
        <f t="shared" si="137"/>
        <v>0</v>
      </c>
      <c r="Z776" s="287"/>
      <c r="AA776" s="285"/>
      <c r="AB776" s="264"/>
      <c r="AC776" s="264"/>
    </row>
    <row r="777" spans="1:29">
      <c r="A777" s="426" t="s">
        <v>794</v>
      </c>
      <c r="B777" s="426" t="s">
        <v>1167</v>
      </c>
      <c r="C777" s="426" t="s">
        <v>1168</v>
      </c>
      <c r="D777" s="426" t="s">
        <v>966</v>
      </c>
      <c r="E777" s="426" t="s">
        <v>967</v>
      </c>
      <c r="F777" s="427">
        <v>9000</v>
      </c>
      <c r="G777" s="427"/>
      <c r="H777" s="427">
        <v>10439.57</v>
      </c>
      <c r="I777" s="427"/>
      <c r="J777" s="427">
        <v>38509.089999999997</v>
      </c>
      <c r="K777" s="428"/>
      <c r="L777" s="428"/>
      <c r="M777" s="427">
        <v>58865.440000000002</v>
      </c>
      <c r="N777" s="428"/>
      <c r="O777" s="427"/>
      <c r="P777" s="427">
        <v>159085</v>
      </c>
      <c r="Q777" s="428"/>
      <c r="R777" s="427">
        <v>149260</v>
      </c>
      <c r="S777" s="428"/>
      <c r="T777" s="429">
        <v>0</v>
      </c>
      <c r="U777" s="429">
        <v>38006.51</v>
      </c>
      <c r="V777" s="429">
        <v>111043.88</v>
      </c>
      <c r="W777" s="427">
        <f t="shared" si="134"/>
        <v>149050.39000000001</v>
      </c>
      <c r="X777" s="427">
        <v>149260</v>
      </c>
      <c r="Y777" s="427">
        <f t="shared" si="137"/>
        <v>0</v>
      </c>
      <c r="Z777" s="287"/>
      <c r="AA777" s="285"/>
      <c r="AB777" s="264"/>
      <c r="AC777" s="264"/>
    </row>
    <row r="778" spans="1:29">
      <c r="A778" s="426" t="s">
        <v>794</v>
      </c>
      <c r="B778" s="426" t="s">
        <v>1167</v>
      </c>
      <c r="C778" s="426" t="s">
        <v>1168</v>
      </c>
      <c r="D778" s="426" t="s">
        <v>843</v>
      </c>
      <c r="E778" s="426" t="s">
        <v>844</v>
      </c>
      <c r="F778" s="427">
        <v>2393.58</v>
      </c>
      <c r="G778" s="427"/>
      <c r="H778" s="427">
        <v>1157.6300000000001</v>
      </c>
      <c r="I778" s="427"/>
      <c r="J778" s="427">
        <v>3892.41</v>
      </c>
      <c r="K778" s="428"/>
      <c r="L778" s="428"/>
      <c r="M778" s="427">
        <v>3588.74</v>
      </c>
      <c r="N778" s="428"/>
      <c r="O778" s="427"/>
      <c r="P778" s="427">
        <v>4100</v>
      </c>
      <c r="Q778" s="428"/>
      <c r="R778" s="427">
        <v>3461</v>
      </c>
      <c r="S778" s="428"/>
      <c r="T778" s="429">
        <v>0</v>
      </c>
      <c r="U778" s="429">
        <v>0</v>
      </c>
      <c r="V778" s="429">
        <v>3266.72</v>
      </c>
      <c r="W778" s="427">
        <f t="shared" si="134"/>
        <v>3266.72</v>
      </c>
      <c r="X778" s="427">
        <v>3461</v>
      </c>
      <c r="Y778" s="427">
        <f t="shared" si="137"/>
        <v>0</v>
      </c>
      <c r="Z778" s="287"/>
      <c r="AA778" s="285"/>
      <c r="AB778" s="264"/>
      <c r="AC778" s="264"/>
    </row>
    <row r="779" spans="1:29">
      <c r="A779" s="426" t="s">
        <v>794</v>
      </c>
      <c r="B779" s="426" t="s">
        <v>1167</v>
      </c>
      <c r="C779" s="426" t="s">
        <v>1168</v>
      </c>
      <c r="D779" s="426" t="s">
        <v>1102</v>
      </c>
      <c r="E779" s="426" t="s">
        <v>1103</v>
      </c>
      <c r="F779" s="427">
        <v>570</v>
      </c>
      <c r="G779" s="427"/>
      <c r="H779" s="427">
        <v>0</v>
      </c>
      <c r="I779" s="427"/>
      <c r="J779" s="427">
        <v>0</v>
      </c>
      <c r="K779" s="428"/>
      <c r="L779" s="428"/>
      <c r="M779" s="427">
        <v>0</v>
      </c>
      <c r="N779" s="428"/>
      <c r="O779" s="427"/>
      <c r="P779" s="427">
        <v>0</v>
      </c>
      <c r="Q779" s="428"/>
      <c r="R779" s="427">
        <v>0</v>
      </c>
      <c r="S779" s="428"/>
      <c r="T779" s="427">
        <v>0</v>
      </c>
      <c r="U779" s="427">
        <v>0</v>
      </c>
      <c r="V779" s="427">
        <v>0</v>
      </c>
      <c r="W779" s="427">
        <f t="shared" si="134"/>
        <v>0</v>
      </c>
      <c r="X779" s="427">
        <v>0</v>
      </c>
      <c r="Y779" s="427">
        <f t="shared" si="137"/>
        <v>0</v>
      </c>
      <c r="Z779" s="287"/>
      <c r="AA779" s="285"/>
      <c r="AB779" s="264"/>
      <c r="AC779" s="264"/>
    </row>
    <row r="780" spans="1:29">
      <c r="A780" s="426" t="s">
        <v>794</v>
      </c>
      <c r="B780" s="426" t="s">
        <v>1167</v>
      </c>
      <c r="C780" s="426" t="s">
        <v>1168</v>
      </c>
      <c r="D780" s="426" t="s">
        <v>878</v>
      </c>
      <c r="E780" s="426" t="s">
        <v>879</v>
      </c>
      <c r="F780" s="427">
        <v>0</v>
      </c>
      <c r="G780" s="427"/>
      <c r="H780" s="427">
        <v>0</v>
      </c>
      <c r="I780" s="427"/>
      <c r="J780" s="427">
        <v>16502</v>
      </c>
      <c r="K780" s="428"/>
      <c r="L780" s="428"/>
      <c r="M780" s="427">
        <v>0</v>
      </c>
      <c r="N780" s="428"/>
      <c r="O780" s="427"/>
      <c r="P780" s="427">
        <v>16442</v>
      </c>
      <c r="Q780" s="428"/>
      <c r="R780" s="427">
        <v>0</v>
      </c>
      <c r="S780" s="428"/>
      <c r="T780" s="427">
        <v>0</v>
      </c>
      <c r="U780" s="427">
        <v>0</v>
      </c>
      <c r="V780" s="427">
        <v>0</v>
      </c>
      <c r="W780" s="427">
        <f>T780+U780+V780</f>
        <v>0</v>
      </c>
      <c r="X780" s="427">
        <v>0</v>
      </c>
      <c r="Y780" s="427">
        <f t="shared" si="137"/>
        <v>0</v>
      </c>
      <c r="Z780" s="287"/>
      <c r="AA780" s="285"/>
      <c r="AB780" s="264"/>
      <c r="AC780" s="264"/>
    </row>
    <row r="781" spans="1:29">
      <c r="A781" s="426" t="s">
        <v>794</v>
      </c>
      <c r="B781" s="426" t="s">
        <v>1167</v>
      </c>
      <c r="C781" s="426" t="s">
        <v>1168</v>
      </c>
      <c r="D781" s="426" t="s">
        <v>880</v>
      </c>
      <c r="E781" s="426" t="s">
        <v>881</v>
      </c>
      <c r="F781" s="427">
        <v>5067931.83</v>
      </c>
      <c r="G781" s="427"/>
      <c r="H781" s="427">
        <v>5317571.12</v>
      </c>
      <c r="I781" s="427"/>
      <c r="J781" s="427">
        <v>5195868.6399999997</v>
      </c>
      <c r="K781" s="428"/>
      <c r="L781" s="428"/>
      <c r="M781" s="427">
        <v>5696406.9800000004</v>
      </c>
      <c r="N781" s="428"/>
      <c r="O781" s="427"/>
      <c r="P781" s="427">
        <v>5940775</v>
      </c>
      <c r="Q781" s="428"/>
      <c r="R781" s="429">
        <v>5440775</v>
      </c>
      <c r="S781" s="428"/>
      <c r="T781" s="427">
        <v>0</v>
      </c>
      <c r="U781" s="429">
        <v>4319535.71</v>
      </c>
      <c r="V781" s="429">
        <v>18300.16</v>
      </c>
      <c r="W781" s="427">
        <f t="shared" si="134"/>
        <v>4337835.87</v>
      </c>
      <c r="X781" s="429">
        <v>5440775</v>
      </c>
      <c r="Y781" s="427">
        <f t="shared" si="137"/>
        <v>0</v>
      </c>
      <c r="Z781" s="287"/>
      <c r="AA781" s="285"/>
      <c r="AB781" s="264"/>
      <c r="AC781" s="264"/>
    </row>
    <row r="782" spans="1:29">
      <c r="A782" s="426" t="s">
        <v>794</v>
      </c>
      <c r="B782" s="426" t="s">
        <v>1167</v>
      </c>
      <c r="C782" s="426" t="s">
        <v>1168</v>
      </c>
      <c r="D782" s="426" t="s">
        <v>845</v>
      </c>
      <c r="E782" s="426" t="s">
        <v>846</v>
      </c>
      <c r="F782" s="427">
        <v>32</v>
      </c>
      <c r="G782" s="427"/>
      <c r="H782" s="427">
        <v>0</v>
      </c>
      <c r="I782" s="427"/>
      <c r="J782" s="427">
        <v>0</v>
      </c>
      <c r="K782" s="428"/>
      <c r="L782" s="428"/>
      <c r="M782" s="427">
        <v>0</v>
      </c>
      <c r="N782" s="428"/>
      <c r="O782" s="427"/>
      <c r="P782" s="427">
        <v>0</v>
      </c>
      <c r="Q782" s="428"/>
      <c r="R782" s="427">
        <v>0</v>
      </c>
      <c r="S782" s="428"/>
      <c r="T782" s="427">
        <v>0</v>
      </c>
      <c r="U782" s="427">
        <v>0</v>
      </c>
      <c r="V782" s="427">
        <v>0</v>
      </c>
      <c r="W782" s="427">
        <f t="shared" si="134"/>
        <v>0</v>
      </c>
      <c r="X782" s="427">
        <v>0</v>
      </c>
      <c r="Y782" s="427">
        <f t="shared" si="137"/>
        <v>0</v>
      </c>
      <c r="Z782" s="287"/>
      <c r="AA782" s="285"/>
      <c r="AB782" s="264"/>
      <c r="AC782" s="264"/>
    </row>
    <row r="783" spans="1:29">
      <c r="A783" s="426"/>
      <c r="B783" s="426"/>
      <c r="C783" s="426"/>
      <c r="D783" s="426"/>
      <c r="E783" s="426"/>
      <c r="F783" s="427">
        <f>SUM(F767:F782)</f>
        <v>6157231.4299999997</v>
      </c>
      <c r="G783" s="427"/>
      <c r="H783" s="427">
        <f>SUM(H767:H782)</f>
        <v>6372648.8300000001</v>
      </c>
      <c r="I783" s="427"/>
      <c r="J783" s="427">
        <f>SUM(J767:J782)</f>
        <v>6142765.5399999991</v>
      </c>
      <c r="K783" s="428">
        <f>SUM(K767:K782)</f>
        <v>10</v>
      </c>
      <c r="L783" s="428"/>
      <c r="M783" s="427">
        <f>SUM(M767:M782)</f>
        <v>6534089.3900000006</v>
      </c>
      <c r="N783" s="428">
        <f>SUM(N767:N782)</f>
        <v>12</v>
      </c>
      <c r="O783" s="427"/>
      <c r="P783" s="427">
        <f>SUM(P767:P782)</f>
        <v>6936318</v>
      </c>
      <c r="Q783" s="428">
        <f>SUM(Q767:Q782)</f>
        <v>12</v>
      </c>
      <c r="R783" s="427">
        <f>SUM(R767:R782)</f>
        <v>6384262</v>
      </c>
      <c r="S783" s="428">
        <f>SUM(S767:S782)</f>
        <v>11</v>
      </c>
      <c r="T783" s="427">
        <f t="shared" ref="T783:Y783" si="138">SUM(T767:T782)</f>
        <v>0</v>
      </c>
      <c r="U783" s="427">
        <f t="shared" si="138"/>
        <v>4357648.78</v>
      </c>
      <c r="V783" s="427">
        <f t="shared" si="138"/>
        <v>383643.64999999997</v>
      </c>
      <c r="W783" s="427">
        <f t="shared" si="138"/>
        <v>4741292.43</v>
      </c>
      <c r="X783" s="427">
        <f>SUM(X767:X782)</f>
        <v>6381855</v>
      </c>
      <c r="Y783" s="427">
        <f t="shared" si="138"/>
        <v>2407</v>
      </c>
      <c r="Z783" s="287"/>
      <c r="AA783" s="285"/>
      <c r="AB783" s="264"/>
      <c r="AC783" s="264"/>
    </row>
    <row r="784" spans="1:29">
      <c r="A784" s="426"/>
      <c r="B784" s="426"/>
      <c r="C784" s="426"/>
      <c r="D784" s="426"/>
      <c r="E784" s="426"/>
      <c r="F784" s="427"/>
      <c r="G784" s="427"/>
      <c r="H784" s="427"/>
      <c r="I784" s="427"/>
      <c r="J784" s="427"/>
      <c r="K784" s="428"/>
      <c r="L784" s="428"/>
      <c r="M784" s="427"/>
      <c r="N784" s="428"/>
      <c r="O784" s="427"/>
      <c r="P784" s="427"/>
      <c r="Q784" s="428"/>
      <c r="R784" s="427"/>
      <c r="S784" s="428"/>
      <c r="T784" s="427"/>
      <c r="U784" s="427"/>
      <c r="V784" s="427"/>
      <c r="W784" s="427"/>
      <c r="X784" s="427"/>
      <c r="Y784" s="427"/>
      <c r="Z784" s="287"/>
      <c r="AA784" s="285"/>
      <c r="AB784" s="264"/>
      <c r="AC784" s="264"/>
    </row>
    <row r="785" spans="1:29">
      <c r="A785" s="426" t="s">
        <v>794</v>
      </c>
      <c r="B785" s="426" t="s">
        <v>1169</v>
      </c>
      <c r="C785" s="426" t="s">
        <v>1170</v>
      </c>
      <c r="D785" s="426" t="s">
        <v>797</v>
      </c>
      <c r="E785" s="426" t="s">
        <v>798</v>
      </c>
      <c r="F785" s="427">
        <v>266684.25</v>
      </c>
      <c r="G785" s="427"/>
      <c r="H785" s="427">
        <v>272287.5</v>
      </c>
      <c r="I785" s="427"/>
      <c r="J785" s="427">
        <v>37495</v>
      </c>
      <c r="K785" s="428"/>
      <c r="L785" s="428"/>
      <c r="M785" s="427">
        <v>0</v>
      </c>
      <c r="N785" s="428"/>
      <c r="O785" s="427"/>
      <c r="P785" s="427">
        <v>0</v>
      </c>
      <c r="Q785" s="428"/>
      <c r="R785" s="427">
        <v>0</v>
      </c>
      <c r="S785" s="428"/>
      <c r="T785" s="427">
        <v>0</v>
      </c>
      <c r="U785" s="427">
        <v>0</v>
      </c>
      <c r="V785" s="427">
        <v>0</v>
      </c>
      <c r="W785" s="427">
        <f>T785+U785+V785</f>
        <v>0</v>
      </c>
      <c r="X785" s="427">
        <v>0</v>
      </c>
      <c r="Y785" s="427">
        <f>R785-X785</f>
        <v>0</v>
      </c>
      <c r="Z785" s="287"/>
      <c r="AA785" s="285"/>
      <c r="AB785" s="264"/>
      <c r="AC785" s="264"/>
    </row>
    <row r="786" spans="1:29">
      <c r="A786" s="426" t="s">
        <v>794</v>
      </c>
      <c r="B786" s="426" t="s">
        <v>1169</v>
      </c>
      <c r="C786" s="426" t="s">
        <v>1170</v>
      </c>
      <c r="D786" s="426" t="s">
        <v>803</v>
      </c>
      <c r="E786" s="426" t="s">
        <v>804</v>
      </c>
      <c r="F786" s="427">
        <v>3781.9</v>
      </c>
      <c r="G786" s="427"/>
      <c r="H786" s="427">
        <v>3949.13</v>
      </c>
      <c r="I786" s="427"/>
      <c r="J786" s="427">
        <v>543.73</v>
      </c>
      <c r="K786" s="428"/>
      <c r="L786" s="428"/>
      <c r="M786" s="427">
        <v>0</v>
      </c>
      <c r="N786" s="428"/>
      <c r="O786" s="427"/>
      <c r="P786" s="427">
        <v>0</v>
      </c>
      <c r="Q786" s="428"/>
      <c r="R786" s="427">
        <v>0</v>
      </c>
      <c r="S786" s="428"/>
      <c r="T786" s="427">
        <v>0</v>
      </c>
      <c r="U786" s="427">
        <v>0</v>
      </c>
      <c r="V786" s="427">
        <v>0</v>
      </c>
      <c r="W786" s="427">
        <f>T786+U786+V786</f>
        <v>0</v>
      </c>
      <c r="X786" s="427">
        <v>0</v>
      </c>
      <c r="Y786" s="427">
        <f>R786-X786</f>
        <v>0</v>
      </c>
      <c r="Z786" s="287"/>
      <c r="AA786" s="285"/>
      <c r="AB786" s="264"/>
      <c r="AC786" s="264"/>
    </row>
    <row r="787" spans="1:29">
      <c r="A787" s="426" t="s">
        <v>794</v>
      </c>
      <c r="B787" s="426" t="s">
        <v>1169</v>
      </c>
      <c r="C787" s="426" t="s">
        <v>1170</v>
      </c>
      <c r="D787" s="426" t="s">
        <v>805</v>
      </c>
      <c r="E787" s="426" t="s">
        <v>806</v>
      </c>
      <c r="F787" s="427">
        <v>12686.14</v>
      </c>
      <c r="G787" s="427"/>
      <c r="H787" s="427">
        <v>12675.04</v>
      </c>
      <c r="I787" s="427"/>
      <c r="J787" s="427">
        <v>614.41999999999996</v>
      </c>
      <c r="K787" s="428"/>
      <c r="L787" s="428"/>
      <c r="M787" s="427">
        <v>0</v>
      </c>
      <c r="N787" s="428"/>
      <c r="O787" s="427"/>
      <c r="P787" s="427">
        <v>0</v>
      </c>
      <c r="Q787" s="428"/>
      <c r="R787" s="427">
        <v>0</v>
      </c>
      <c r="S787" s="428"/>
      <c r="T787" s="427">
        <v>0</v>
      </c>
      <c r="U787" s="427">
        <v>0</v>
      </c>
      <c r="V787" s="427">
        <v>0</v>
      </c>
      <c r="W787" s="427">
        <f>T787+U787+V787</f>
        <v>0</v>
      </c>
      <c r="X787" s="427">
        <v>0</v>
      </c>
      <c r="Y787" s="427">
        <f>R787-X787</f>
        <v>0</v>
      </c>
      <c r="Z787" s="287"/>
      <c r="AA787" s="285"/>
      <c r="AB787" s="264"/>
      <c r="AC787" s="264"/>
    </row>
    <row r="788" spans="1:29">
      <c r="A788" s="426" t="s">
        <v>794</v>
      </c>
      <c r="B788" s="426" t="s">
        <v>1169</v>
      </c>
      <c r="C788" s="426" t="s">
        <v>1170</v>
      </c>
      <c r="D788" s="426" t="s">
        <v>831</v>
      </c>
      <c r="E788" s="426" t="s">
        <v>832</v>
      </c>
      <c r="F788" s="427">
        <v>6171.14</v>
      </c>
      <c r="G788" s="427"/>
      <c r="H788" s="427">
        <v>7743.78</v>
      </c>
      <c r="I788" s="427"/>
      <c r="J788" s="427">
        <v>3320.23</v>
      </c>
      <c r="K788" s="428"/>
      <c r="L788" s="428"/>
      <c r="M788" s="427">
        <v>0</v>
      </c>
      <c r="N788" s="428"/>
      <c r="O788" s="427"/>
      <c r="P788" s="427">
        <v>0</v>
      </c>
      <c r="Q788" s="428"/>
      <c r="R788" s="427">
        <v>0</v>
      </c>
      <c r="S788" s="428"/>
      <c r="T788" s="427">
        <v>0</v>
      </c>
      <c r="U788" s="427">
        <v>0</v>
      </c>
      <c r="V788" s="427">
        <v>0</v>
      </c>
      <c r="W788" s="427">
        <f>T788+U788+V788</f>
        <v>0</v>
      </c>
      <c r="X788" s="427">
        <v>0</v>
      </c>
      <c r="Y788" s="427">
        <f>R788-X788</f>
        <v>0</v>
      </c>
      <c r="Z788" s="287"/>
      <c r="AA788" s="285"/>
      <c r="AB788" s="264"/>
      <c r="AC788" s="264"/>
    </row>
    <row r="789" spans="1:29">
      <c r="A789" s="426" t="s">
        <v>794</v>
      </c>
      <c r="B789" s="426" t="s">
        <v>1169</v>
      </c>
      <c r="C789" s="426" t="s">
        <v>1170</v>
      </c>
      <c r="D789" s="426" t="s">
        <v>880</v>
      </c>
      <c r="E789" s="426" t="s">
        <v>881</v>
      </c>
      <c r="F789" s="427"/>
      <c r="G789" s="427"/>
      <c r="H789" s="427"/>
      <c r="I789" s="427"/>
      <c r="J789" s="427"/>
      <c r="K789" s="428"/>
      <c r="L789" s="428"/>
      <c r="M789" s="427">
        <v>0</v>
      </c>
      <c r="N789" s="428"/>
      <c r="O789" s="427"/>
      <c r="P789" s="427"/>
      <c r="Q789" s="428"/>
      <c r="R789" s="427">
        <v>500000</v>
      </c>
      <c r="S789" s="428"/>
      <c r="T789" s="427">
        <v>0</v>
      </c>
      <c r="U789" s="427">
        <v>250000</v>
      </c>
      <c r="V789" s="427">
        <v>0</v>
      </c>
      <c r="W789" s="427">
        <f>T789+U789+V789</f>
        <v>250000</v>
      </c>
      <c r="X789" s="427">
        <v>500000</v>
      </c>
      <c r="Y789" s="427">
        <f>R789-X789</f>
        <v>0</v>
      </c>
      <c r="Z789" s="287"/>
      <c r="AA789" s="285"/>
      <c r="AB789" s="264"/>
      <c r="AC789" s="264"/>
    </row>
    <row r="790" spans="1:29">
      <c r="A790" s="426"/>
      <c r="B790" s="426"/>
      <c r="C790" s="426"/>
      <c r="D790" s="426"/>
      <c r="E790" s="426"/>
      <c r="F790" s="427">
        <f>SUM(F785:F789)</f>
        <v>289323.43000000005</v>
      </c>
      <c r="G790" s="427"/>
      <c r="H790" s="427">
        <f>SUM(H785:H789)</f>
        <v>296655.45</v>
      </c>
      <c r="I790" s="427"/>
      <c r="J790" s="427">
        <f>SUM(J785:J789)</f>
        <v>41973.380000000005</v>
      </c>
      <c r="K790" s="428"/>
      <c r="L790" s="428"/>
      <c r="M790" s="427">
        <f>SUM(M785:M789)</f>
        <v>0</v>
      </c>
      <c r="N790" s="428"/>
      <c r="O790" s="427"/>
      <c r="P790" s="427">
        <f>SUM(P785:P789)</f>
        <v>0</v>
      </c>
      <c r="Q790" s="428"/>
      <c r="R790" s="427">
        <f>SUM(R785:R789)</f>
        <v>500000</v>
      </c>
      <c r="S790" s="428"/>
      <c r="T790" s="427">
        <f t="shared" ref="T790:Y790" si="139">SUM(T785:T789)</f>
        <v>0</v>
      </c>
      <c r="U790" s="427">
        <f t="shared" si="139"/>
        <v>250000</v>
      </c>
      <c r="V790" s="427">
        <f t="shared" si="139"/>
        <v>0</v>
      </c>
      <c r="W790" s="427">
        <f t="shared" si="139"/>
        <v>250000</v>
      </c>
      <c r="X790" s="427">
        <f t="shared" si="139"/>
        <v>500000</v>
      </c>
      <c r="Y790" s="427">
        <f t="shared" si="139"/>
        <v>0</v>
      </c>
      <c r="Z790" s="287"/>
      <c r="AA790" s="285"/>
      <c r="AB790" s="264"/>
      <c r="AC790" s="264"/>
    </row>
    <row r="791" spans="1:29">
      <c r="A791" s="426"/>
      <c r="B791" s="426"/>
      <c r="C791" s="426"/>
      <c r="D791" s="426"/>
      <c r="E791" s="426"/>
      <c r="F791" s="427"/>
      <c r="G791" s="427"/>
      <c r="H791" s="427"/>
      <c r="I791" s="427"/>
      <c r="J791" s="427"/>
      <c r="K791" s="428"/>
      <c r="L791" s="428"/>
      <c r="M791" s="427"/>
      <c r="N791" s="428"/>
      <c r="O791" s="427"/>
      <c r="P791" s="427"/>
      <c r="Q791" s="428"/>
      <c r="R791" s="427"/>
      <c r="S791" s="428"/>
      <c r="T791" s="427"/>
      <c r="U791" s="427"/>
      <c r="V791" s="427"/>
      <c r="W791" s="427"/>
      <c r="X791" s="427"/>
      <c r="Y791" s="427"/>
      <c r="Z791" s="287"/>
      <c r="AA791" s="285"/>
      <c r="AB791" s="264"/>
      <c r="AC791" s="264"/>
    </row>
    <row r="792" spans="1:29">
      <c r="A792" s="426" t="s">
        <v>794</v>
      </c>
      <c r="B792" s="426" t="s">
        <v>1171</v>
      </c>
      <c r="C792" s="426" t="s">
        <v>1172</v>
      </c>
      <c r="D792" s="426" t="s">
        <v>1173</v>
      </c>
      <c r="E792" s="426" t="s">
        <v>1174</v>
      </c>
      <c r="F792" s="427">
        <v>59767</v>
      </c>
      <c r="G792" s="427"/>
      <c r="H792" s="427">
        <v>64729</v>
      </c>
      <c r="I792" s="427"/>
      <c r="J792" s="427">
        <v>0</v>
      </c>
      <c r="K792" s="428"/>
      <c r="L792" s="428"/>
      <c r="M792" s="427">
        <v>0</v>
      </c>
      <c r="N792" s="428"/>
      <c r="O792" s="427"/>
      <c r="P792" s="427">
        <v>0</v>
      </c>
      <c r="Q792" s="428"/>
      <c r="R792" s="427">
        <v>0</v>
      </c>
      <c r="S792" s="428"/>
      <c r="T792" s="427">
        <v>0</v>
      </c>
      <c r="U792" s="427">
        <v>0</v>
      </c>
      <c r="V792" s="427">
        <v>0</v>
      </c>
      <c r="W792" s="427">
        <f t="shared" si="134"/>
        <v>0</v>
      </c>
      <c r="X792" s="427">
        <v>0</v>
      </c>
      <c r="Y792" s="427">
        <f>R792-X792</f>
        <v>0</v>
      </c>
      <c r="Z792" s="287"/>
      <c r="AA792" s="285"/>
      <c r="AB792" s="264"/>
      <c r="AC792" s="264"/>
    </row>
    <row r="793" spans="1:29">
      <c r="A793" s="426" t="s">
        <v>794</v>
      </c>
      <c r="B793" s="426" t="s">
        <v>1171</v>
      </c>
      <c r="C793" s="426" t="s">
        <v>1172</v>
      </c>
      <c r="D793" s="426" t="s">
        <v>880</v>
      </c>
      <c r="E793" s="426" t="s">
        <v>881</v>
      </c>
      <c r="F793" s="427">
        <v>6385155.5800000001</v>
      </c>
      <c r="G793" s="427"/>
      <c r="H793" s="427">
        <v>6158295.5899999999</v>
      </c>
      <c r="I793" s="427"/>
      <c r="J793" s="427">
        <v>7527168.0999999996</v>
      </c>
      <c r="K793" s="428"/>
      <c r="L793" s="428"/>
      <c r="M793" s="427">
        <v>9277329.2799999993</v>
      </c>
      <c r="N793" s="428"/>
      <c r="O793" s="427"/>
      <c r="P793" s="427">
        <v>8470358</v>
      </c>
      <c r="Q793" s="428"/>
      <c r="R793" s="427">
        <v>9280000</v>
      </c>
      <c r="S793" s="428"/>
      <c r="T793" s="429">
        <v>0</v>
      </c>
      <c r="U793" s="429">
        <v>1888283.2</v>
      </c>
      <c r="V793" s="429">
        <v>762568.05</v>
      </c>
      <c r="W793" s="427">
        <f t="shared" si="134"/>
        <v>2650851.25</v>
      </c>
      <c r="X793" s="427">
        <v>9280000</v>
      </c>
      <c r="Y793" s="427">
        <f>R793-X793</f>
        <v>0</v>
      </c>
      <c r="Z793" s="287"/>
      <c r="AA793" s="285"/>
      <c r="AB793" s="264"/>
      <c r="AC793" s="264"/>
    </row>
    <row r="794" spans="1:29">
      <c r="A794" s="426"/>
      <c r="B794" s="426"/>
      <c r="C794" s="426"/>
      <c r="D794" s="426"/>
      <c r="E794" s="426"/>
      <c r="F794" s="427">
        <f>SUM(F792:F793)</f>
        <v>6444922.5800000001</v>
      </c>
      <c r="G794" s="427"/>
      <c r="H794" s="427">
        <f>SUM(H792:H793)</f>
        <v>6223024.5899999999</v>
      </c>
      <c r="I794" s="427"/>
      <c r="J794" s="427">
        <f>SUM(J792:J793)</f>
        <v>7527168.0999999996</v>
      </c>
      <c r="K794" s="428"/>
      <c r="L794" s="428"/>
      <c r="M794" s="427">
        <f>SUM(M792:M793)</f>
        <v>9277329.2799999993</v>
      </c>
      <c r="N794" s="428"/>
      <c r="O794" s="427"/>
      <c r="P794" s="427">
        <f>SUM(P792:P793)</f>
        <v>8470358</v>
      </c>
      <c r="Q794" s="428"/>
      <c r="R794" s="427">
        <f>SUM(R792:R793)</f>
        <v>9280000</v>
      </c>
      <c r="S794" s="428"/>
      <c r="T794" s="427">
        <f t="shared" ref="T794:Y794" si="140">SUM(T792:T793)</f>
        <v>0</v>
      </c>
      <c r="U794" s="427">
        <f t="shared" si="140"/>
        <v>1888283.2</v>
      </c>
      <c r="V794" s="427">
        <f t="shared" si="140"/>
        <v>762568.05</v>
      </c>
      <c r="W794" s="427">
        <f t="shared" si="140"/>
        <v>2650851.25</v>
      </c>
      <c r="X794" s="427">
        <f>SUM(X792:X793)</f>
        <v>9280000</v>
      </c>
      <c r="Y794" s="427">
        <f t="shared" si="140"/>
        <v>0</v>
      </c>
      <c r="Z794" s="287"/>
      <c r="AA794" s="285"/>
      <c r="AB794" s="264"/>
      <c r="AC794" s="264"/>
    </row>
    <row r="795" spans="1:29">
      <c r="A795" s="426"/>
      <c r="B795" s="426"/>
      <c r="C795" s="426"/>
      <c r="D795" s="426"/>
      <c r="E795" s="426"/>
      <c r="F795" s="427"/>
      <c r="G795" s="427"/>
      <c r="H795" s="427"/>
      <c r="I795" s="427"/>
      <c r="J795" s="427"/>
      <c r="K795" s="428"/>
      <c r="L795" s="428"/>
      <c r="M795" s="427"/>
      <c r="N795" s="428"/>
      <c r="O795" s="427"/>
      <c r="P795" s="427"/>
      <c r="Q795" s="428"/>
      <c r="R795" s="427"/>
      <c r="S795" s="428"/>
      <c r="T795" s="427"/>
      <c r="U795" s="427"/>
      <c r="V795" s="427"/>
      <c r="W795" s="427"/>
      <c r="X795" s="427"/>
      <c r="Y795" s="427"/>
      <c r="Z795" s="287"/>
      <c r="AA795" s="285"/>
      <c r="AB795" s="264"/>
      <c r="AC795" s="264"/>
    </row>
    <row r="796" spans="1:29">
      <c r="A796" s="426" t="s">
        <v>794</v>
      </c>
      <c r="B796" s="426" t="s">
        <v>1175</v>
      </c>
      <c r="C796" s="426" t="s">
        <v>1176</v>
      </c>
      <c r="D796" s="426" t="s">
        <v>880</v>
      </c>
      <c r="E796" s="426" t="s">
        <v>881</v>
      </c>
      <c r="F796" s="427">
        <v>958824</v>
      </c>
      <c r="G796" s="427"/>
      <c r="H796" s="427">
        <v>942922.8</v>
      </c>
      <c r="I796" s="427"/>
      <c r="J796" s="427">
        <v>954668.8</v>
      </c>
      <c r="K796" s="428"/>
      <c r="L796" s="428"/>
      <c r="M796" s="427">
        <v>796062.8</v>
      </c>
      <c r="N796" s="428"/>
      <c r="O796" s="427"/>
      <c r="P796" s="427">
        <v>847241</v>
      </c>
      <c r="Q796" s="428"/>
      <c r="R796" s="427">
        <v>847241</v>
      </c>
      <c r="S796" s="428"/>
      <c r="T796" s="427">
        <v>0</v>
      </c>
      <c r="U796" s="427">
        <v>790000</v>
      </c>
      <c r="V796" s="427">
        <v>0</v>
      </c>
      <c r="W796" s="427">
        <f t="shared" si="134"/>
        <v>790000</v>
      </c>
      <c r="X796" s="427">
        <v>847241</v>
      </c>
      <c r="Y796" s="427">
        <f>R796-X796</f>
        <v>0</v>
      </c>
      <c r="Z796" s="287"/>
      <c r="AA796" s="285"/>
      <c r="AB796" s="264"/>
      <c r="AC796" s="264"/>
    </row>
    <row r="797" spans="1:29">
      <c r="A797" s="426"/>
      <c r="B797" s="426"/>
      <c r="C797" s="426"/>
      <c r="D797" s="426"/>
      <c r="E797" s="426"/>
      <c r="F797" s="427"/>
      <c r="G797" s="427"/>
      <c r="H797" s="427"/>
      <c r="I797" s="427"/>
      <c r="J797" s="427"/>
      <c r="K797" s="428"/>
      <c r="L797" s="428"/>
      <c r="M797" s="427"/>
      <c r="N797" s="428"/>
      <c r="O797" s="427"/>
      <c r="P797" s="427"/>
      <c r="Q797" s="428"/>
      <c r="R797" s="427"/>
      <c r="S797" s="428"/>
      <c r="T797" s="427"/>
      <c r="U797" s="427"/>
      <c r="V797" s="427"/>
      <c r="W797" s="427"/>
      <c r="X797" s="427"/>
      <c r="Y797" s="427"/>
      <c r="Z797" s="287"/>
      <c r="AA797" s="285"/>
      <c r="AB797" s="264"/>
      <c r="AC797" s="264"/>
    </row>
    <row r="798" spans="1:29">
      <c r="A798" s="426" t="s">
        <v>794</v>
      </c>
      <c r="B798" s="426" t="s">
        <v>1177</v>
      </c>
      <c r="C798" s="426" t="s">
        <v>1178</v>
      </c>
      <c r="D798" s="426" t="s">
        <v>966</v>
      </c>
      <c r="E798" s="426" t="s">
        <v>967</v>
      </c>
      <c r="F798" s="427">
        <v>94394.3</v>
      </c>
      <c r="G798" s="427"/>
      <c r="H798" s="427">
        <v>100663.51</v>
      </c>
      <c r="I798" s="427"/>
      <c r="J798" s="427">
        <v>0</v>
      </c>
      <c r="K798" s="428"/>
      <c r="L798" s="428"/>
      <c r="M798" s="427">
        <v>0</v>
      </c>
      <c r="N798" s="428"/>
      <c r="O798" s="427"/>
      <c r="P798" s="427">
        <v>0</v>
      </c>
      <c r="Q798" s="428"/>
      <c r="R798" s="427">
        <v>0</v>
      </c>
      <c r="S798" s="428"/>
      <c r="T798" s="427">
        <v>0</v>
      </c>
      <c r="U798" s="427">
        <v>0</v>
      </c>
      <c r="V798" s="427">
        <v>0</v>
      </c>
      <c r="W798" s="427">
        <f t="shared" si="134"/>
        <v>0</v>
      </c>
      <c r="X798" s="427">
        <v>0</v>
      </c>
      <c r="Y798" s="427">
        <f>R798-X798</f>
        <v>0</v>
      </c>
      <c r="Z798" s="287"/>
      <c r="AA798" s="285"/>
      <c r="AB798" s="264"/>
      <c r="AC798" s="264"/>
    </row>
    <row r="799" spans="1:29">
      <c r="A799" s="443" t="s">
        <v>794</v>
      </c>
      <c r="B799" s="443" t="s">
        <v>1177</v>
      </c>
      <c r="C799" s="443" t="s">
        <v>1178</v>
      </c>
      <c r="D799" s="443" t="s">
        <v>880</v>
      </c>
      <c r="E799" s="443" t="s">
        <v>881</v>
      </c>
      <c r="F799" s="430"/>
      <c r="G799" s="430"/>
      <c r="H799" s="430"/>
      <c r="I799" s="430"/>
      <c r="J799" s="430"/>
      <c r="K799" s="444"/>
      <c r="L799" s="444"/>
      <c r="M799" s="427">
        <v>0</v>
      </c>
      <c r="N799" s="444"/>
      <c r="O799" s="430"/>
      <c r="P799" s="430"/>
      <c r="Q799" s="444"/>
      <c r="R799" s="430">
        <v>500000</v>
      </c>
      <c r="S799" s="444"/>
      <c r="T799" s="430">
        <v>0</v>
      </c>
      <c r="U799" s="430">
        <v>250000</v>
      </c>
      <c r="V799" s="430">
        <v>0</v>
      </c>
      <c r="W799" s="430">
        <f>T799+U799+V799</f>
        <v>250000</v>
      </c>
      <c r="X799" s="430">
        <v>500000</v>
      </c>
      <c r="Y799" s="430">
        <f>R799-X799</f>
        <v>0</v>
      </c>
      <c r="Z799" s="287"/>
      <c r="AA799" s="285"/>
      <c r="AB799" s="264"/>
      <c r="AC799" s="264"/>
    </row>
    <row r="800" spans="1:29">
      <c r="A800" s="426" t="s">
        <v>794</v>
      </c>
      <c r="B800" s="426" t="s">
        <v>1177</v>
      </c>
      <c r="C800" s="426" t="s">
        <v>1178</v>
      </c>
      <c r="D800" s="426" t="s">
        <v>978</v>
      </c>
      <c r="E800" s="426" t="s">
        <v>979</v>
      </c>
      <c r="F800" s="427">
        <v>143000.74</v>
      </c>
      <c r="G800" s="427"/>
      <c r="H800" s="427">
        <v>69771.03</v>
      </c>
      <c r="I800" s="427"/>
      <c r="J800" s="427">
        <v>0</v>
      </c>
      <c r="K800" s="428"/>
      <c r="L800" s="428"/>
      <c r="M800" s="427">
        <v>0</v>
      </c>
      <c r="N800" s="428"/>
      <c r="O800" s="427"/>
      <c r="P800" s="427">
        <v>0</v>
      </c>
      <c r="Q800" s="428"/>
      <c r="R800" s="427">
        <v>0</v>
      </c>
      <c r="S800" s="428"/>
      <c r="T800" s="427">
        <v>0</v>
      </c>
      <c r="U800" s="427">
        <v>0</v>
      </c>
      <c r="V800" s="427">
        <v>0</v>
      </c>
      <c r="W800" s="427">
        <f t="shared" si="134"/>
        <v>0</v>
      </c>
      <c r="X800" s="427">
        <v>0</v>
      </c>
      <c r="Y800" s="427">
        <f>R800-X800</f>
        <v>0</v>
      </c>
      <c r="Z800" s="287"/>
      <c r="AA800" s="285"/>
      <c r="AB800" s="264"/>
      <c r="AC800" s="264"/>
    </row>
    <row r="801" spans="1:29">
      <c r="A801" s="426"/>
      <c r="B801" s="426"/>
      <c r="C801" s="426"/>
      <c r="D801" s="426"/>
      <c r="E801" s="426"/>
      <c r="F801" s="427">
        <f>SUM(F798:F800)</f>
        <v>237395.03999999998</v>
      </c>
      <c r="G801" s="427"/>
      <c r="H801" s="427">
        <f>SUM(H798:H800)</f>
        <v>170434.53999999998</v>
      </c>
      <c r="I801" s="427"/>
      <c r="J801" s="427">
        <f>SUM(J798:J800)</f>
        <v>0</v>
      </c>
      <c r="K801" s="428"/>
      <c r="L801" s="428"/>
      <c r="M801" s="427">
        <f>SUM(M798:M800)</f>
        <v>0</v>
      </c>
      <c r="N801" s="428"/>
      <c r="O801" s="427"/>
      <c r="P801" s="427">
        <f>SUM(P798:P800)</f>
        <v>0</v>
      </c>
      <c r="Q801" s="428"/>
      <c r="R801" s="427">
        <f>SUM(R798:R800)</f>
        <v>500000</v>
      </c>
      <c r="S801" s="428"/>
      <c r="T801" s="427">
        <f t="shared" ref="T801:Y801" si="141">SUM(T798:T800)</f>
        <v>0</v>
      </c>
      <c r="U801" s="427">
        <f t="shared" si="141"/>
        <v>250000</v>
      </c>
      <c r="V801" s="427">
        <f t="shared" si="141"/>
        <v>0</v>
      </c>
      <c r="W801" s="427">
        <f t="shared" si="141"/>
        <v>250000</v>
      </c>
      <c r="X801" s="427">
        <f>SUM(X798:X800)</f>
        <v>500000</v>
      </c>
      <c r="Y801" s="427">
        <f t="shared" si="141"/>
        <v>0</v>
      </c>
      <c r="Z801" s="287"/>
      <c r="AA801" s="285"/>
      <c r="AB801" s="264"/>
      <c r="AC801" s="264"/>
    </row>
    <row r="802" spans="1:29">
      <c r="A802" s="426"/>
      <c r="B802" s="426"/>
      <c r="C802" s="426"/>
      <c r="D802" s="426"/>
      <c r="E802" s="426"/>
      <c r="F802" s="427"/>
      <c r="G802" s="427"/>
      <c r="H802" s="427"/>
      <c r="I802" s="427"/>
      <c r="J802" s="427"/>
      <c r="K802" s="428"/>
      <c r="L802" s="428"/>
      <c r="M802" s="427"/>
      <c r="N802" s="428"/>
      <c r="O802" s="427"/>
      <c r="P802" s="427"/>
      <c r="Q802" s="428"/>
      <c r="R802" s="427"/>
      <c r="S802" s="428"/>
      <c r="T802" s="427"/>
      <c r="U802" s="427"/>
      <c r="V802" s="427"/>
      <c r="W802" s="427"/>
      <c r="X802" s="427"/>
      <c r="Y802" s="427"/>
      <c r="Z802" s="287"/>
      <c r="AA802" s="285"/>
      <c r="AB802" s="264"/>
      <c r="AC802" s="264"/>
    </row>
    <row r="803" spans="1:29">
      <c r="A803" s="426" t="s">
        <v>794</v>
      </c>
      <c r="B803" s="426" t="s">
        <v>1179</v>
      </c>
      <c r="C803" s="426" t="s">
        <v>1180</v>
      </c>
      <c r="D803" s="426" t="s">
        <v>797</v>
      </c>
      <c r="E803" s="426" t="s">
        <v>798</v>
      </c>
      <c r="F803" s="427">
        <v>680625.08</v>
      </c>
      <c r="G803" s="427"/>
      <c r="H803" s="427">
        <v>0</v>
      </c>
      <c r="I803" s="427"/>
      <c r="J803" s="427">
        <v>0</v>
      </c>
      <c r="K803" s="428"/>
      <c r="L803" s="428"/>
      <c r="M803" s="427">
        <v>0</v>
      </c>
      <c r="N803" s="428"/>
      <c r="O803" s="427"/>
      <c r="P803" s="427">
        <v>0</v>
      </c>
      <c r="Q803" s="428"/>
      <c r="R803" s="427">
        <v>0</v>
      </c>
      <c r="S803" s="428"/>
      <c r="T803" s="427">
        <v>0</v>
      </c>
      <c r="U803" s="427">
        <v>0</v>
      </c>
      <c r="V803" s="427">
        <v>0</v>
      </c>
      <c r="W803" s="427">
        <f t="shared" si="134"/>
        <v>0</v>
      </c>
      <c r="X803" s="427">
        <v>0</v>
      </c>
      <c r="Y803" s="427">
        <f t="shared" ref="Y803:Y810" si="142">R803-X803</f>
        <v>0</v>
      </c>
      <c r="Z803" s="287"/>
      <c r="AA803" s="285"/>
      <c r="AB803" s="264"/>
      <c r="AC803" s="264"/>
    </row>
    <row r="804" spans="1:29">
      <c r="A804" s="426" t="s">
        <v>794</v>
      </c>
      <c r="B804" s="426" t="s">
        <v>1179</v>
      </c>
      <c r="C804" s="426" t="s">
        <v>1180</v>
      </c>
      <c r="D804" s="426" t="s">
        <v>799</v>
      </c>
      <c r="E804" s="426" t="s">
        <v>800</v>
      </c>
      <c r="F804" s="427">
        <v>7200</v>
      </c>
      <c r="G804" s="427"/>
      <c r="H804" s="427">
        <v>0</v>
      </c>
      <c r="I804" s="427"/>
      <c r="J804" s="427">
        <v>0</v>
      </c>
      <c r="K804" s="428"/>
      <c r="L804" s="428"/>
      <c r="M804" s="427">
        <v>0</v>
      </c>
      <c r="N804" s="428"/>
      <c r="O804" s="427"/>
      <c r="P804" s="427">
        <v>0</v>
      </c>
      <c r="Q804" s="428"/>
      <c r="R804" s="427">
        <v>0</v>
      </c>
      <c r="S804" s="428"/>
      <c r="T804" s="427">
        <v>0</v>
      </c>
      <c r="U804" s="427">
        <v>0</v>
      </c>
      <c r="V804" s="427">
        <v>0</v>
      </c>
      <c r="W804" s="427">
        <f t="shared" si="134"/>
        <v>0</v>
      </c>
      <c r="X804" s="427">
        <v>0</v>
      </c>
      <c r="Y804" s="427">
        <f t="shared" si="142"/>
        <v>0</v>
      </c>
      <c r="Z804" s="287"/>
      <c r="AA804" s="285"/>
      <c r="AB804" s="264"/>
      <c r="AC804" s="264"/>
    </row>
    <row r="805" spans="1:29">
      <c r="A805" s="426" t="s">
        <v>794</v>
      </c>
      <c r="B805" s="426" t="s">
        <v>1179</v>
      </c>
      <c r="C805" s="426" t="s">
        <v>1180</v>
      </c>
      <c r="D805" s="426" t="s">
        <v>835</v>
      </c>
      <c r="E805" s="426" t="s">
        <v>836</v>
      </c>
      <c r="F805" s="427">
        <v>72150.48</v>
      </c>
      <c r="G805" s="427"/>
      <c r="H805" s="427">
        <v>0</v>
      </c>
      <c r="I805" s="427"/>
      <c r="J805" s="427">
        <v>0</v>
      </c>
      <c r="K805" s="428"/>
      <c r="L805" s="428"/>
      <c r="M805" s="427">
        <v>0</v>
      </c>
      <c r="N805" s="428"/>
      <c r="O805" s="427"/>
      <c r="P805" s="427">
        <v>0</v>
      </c>
      <c r="Q805" s="428"/>
      <c r="R805" s="427">
        <v>0</v>
      </c>
      <c r="S805" s="428"/>
      <c r="T805" s="427">
        <v>0</v>
      </c>
      <c r="U805" s="427">
        <v>0</v>
      </c>
      <c r="V805" s="427">
        <v>0</v>
      </c>
      <c r="W805" s="427">
        <f t="shared" si="134"/>
        <v>0</v>
      </c>
      <c r="X805" s="427">
        <v>0</v>
      </c>
      <c r="Y805" s="427">
        <f t="shared" si="142"/>
        <v>0</v>
      </c>
      <c r="Z805" s="287"/>
      <c r="AA805" s="285"/>
      <c r="AB805" s="264"/>
      <c r="AC805" s="264"/>
    </row>
    <row r="806" spans="1:29">
      <c r="A806" s="426" t="s">
        <v>794</v>
      </c>
      <c r="B806" s="426" t="s">
        <v>1179</v>
      </c>
      <c r="C806" s="426" t="s">
        <v>1180</v>
      </c>
      <c r="D806" s="426" t="s">
        <v>817</v>
      </c>
      <c r="E806" s="426" t="s">
        <v>1017</v>
      </c>
      <c r="F806" s="427">
        <v>0</v>
      </c>
      <c r="G806" s="427"/>
      <c r="H806" s="427">
        <v>0</v>
      </c>
      <c r="I806" s="427"/>
      <c r="J806" s="427">
        <v>0</v>
      </c>
      <c r="K806" s="428"/>
      <c r="L806" s="428"/>
      <c r="M806" s="427">
        <v>0</v>
      </c>
      <c r="N806" s="428"/>
      <c r="O806" s="427"/>
      <c r="P806" s="427">
        <v>0</v>
      </c>
      <c r="Q806" s="428"/>
      <c r="R806" s="427">
        <v>0</v>
      </c>
      <c r="S806" s="428"/>
      <c r="T806" s="427">
        <v>0</v>
      </c>
      <c r="U806" s="427">
        <v>0</v>
      </c>
      <c r="V806" s="427">
        <v>0</v>
      </c>
      <c r="W806" s="427">
        <f t="shared" si="134"/>
        <v>0</v>
      </c>
      <c r="X806" s="427">
        <v>0</v>
      </c>
      <c r="Y806" s="427">
        <f t="shared" si="142"/>
        <v>0</v>
      </c>
      <c r="Z806" s="287"/>
      <c r="AA806" s="285"/>
      <c r="AB806" s="264"/>
      <c r="AC806" s="264"/>
    </row>
    <row r="807" spans="1:29">
      <c r="A807" s="426" t="s">
        <v>794</v>
      </c>
      <c r="B807" s="426" t="s">
        <v>1179</v>
      </c>
      <c r="C807" s="426" t="s">
        <v>1180</v>
      </c>
      <c r="D807" s="426" t="s">
        <v>803</v>
      </c>
      <c r="E807" s="426" t="s">
        <v>804</v>
      </c>
      <c r="F807" s="427">
        <v>11380.54</v>
      </c>
      <c r="G807" s="427"/>
      <c r="H807" s="427">
        <v>0</v>
      </c>
      <c r="I807" s="427"/>
      <c r="J807" s="427">
        <v>0</v>
      </c>
      <c r="K807" s="428"/>
      <c r="L807" s="428"/>
      <c r="M807" s="427">
        <v>0</v>
      </c>
      <c r="N807" s="428"/>
      <c r="O807" s="427"/>
      <c r="P807" s="427">
        <v>0</v>
      </c>
      <c r="Q807" s="428"/>
      <c r="R807" s="427">
        <v>0</v>
      </c>
      <c r="S807" s="428"/>
      <c r="T807" s="427">
        <v>0</v>
      </c>
      <c r="U807" s="427">
        <v>0</v>
      </c>
      <c r="V807" s="427">
        <v>0</v>
      </c>
      <c r="W807" s="427">
        <f t="shared" si="134"/>
        <v>0</v>
      </c>
      <c r="X807" s="427">
        <v>0</v>
      </c>
      <c r="Y807" s="427">
        <f t="shared" si="142"/>
        <v>0</v>
      </c>
      <c r="Z807" s="287"/>
      <c r="AA807" s="285"/>
      <c r="AB807" s="264"/>
      <c r="AC807" s="264"/>
    </row>
    <row r="808" spans="1:29">
      <c r="A808" s="426" t="s">
        <v>794</v>
      </c>
      <c r="B808" s="426" t="s">
        <v>1179</v>
      </c>
      <c r="C808" s="426" t="s">
        <v>1180</v>
      </c>
      <c r="D808" s="426" t="s">
        <v>805</v>
      </c>
      <c r="E808" s="426" t="s">
        <v>806</v>
      </c>
      <c r="F808" s="427">
        <v>47200.959999999999</v>
      </c>
      <c r="G808" s="427"/>
      <c r="H808" s="427">
        <v>0</v>
      </c>
      <c r="I808" s="427"/>
      <c r="J808" s="427">
        <v>0</v>
      </c>
      <c r="K808" s="428"/>
      <c r="L808" s="428"/>
      <c r="M808" s="427">
        <v>0</v>
      </c>
      <c r="N808" s="428"/>
      <c r="O808" s="427"/>
      <c r="P808" s="427">
        <v>0</v>
      </c>
      <c r="Q808" s="428"/>
      <c r="R808" s="427">
        <v>0</v>
      </c>
      <c r="S808" s="428"/>
      <c r="T808" s="427">
        <v>0</v>
      </c>
      <c r="U808" s="427">
        <v>0</v>
      </c>
      <c r="V808" s="427">
        <v>0</v>
      </c>
      <c r="W808" s="427">
        <f t="shared" si="134"/>
        <v>0</v>
      </c>
      <c r="X808" s="427">
        <v>0</v>
      </c>
      <c r="Y808" s="427">
        <f t="shared" si="142"/>
        <v>0</v>
      </c>
      <c r="Z808" s="287"/>
      <c r="AA808" s="285"/>
      <c r="AB808" s="264"/>
      <c r="AC808" s="264"/>
    </row>
    <row r="809" spans="1:29">
      <c r="A809" s="426" t="s">
        <v>794</v>
      </c>
      <c r="B809" s="426" t="s">
        <v>1179</v>
      </c>
      <c r="C809" s="426" t="s">
        <v>1180</v>
      </c>
      <c r="D809" s="426" t="s">
        <v>1181</v>
      </c>
      <c r="E809" s="426" t="s">
        <v>1182</v>
      </c>
      <c r="F809" s="427">
        <v>17150</v>
      </c>
      <c r="G809" s="427"/>
      <c r="H809" s="427">
        <v>0</v>
      </c>
      <c r="I809" s="427"/>
      <c r="J809" s="427">
        <v>0</v>
      </c>
      <c r="K809" s="428"/>
      <c r="L809" s="428"/>
      <c r="M809" s="427">
        <v>0</v>
      </c>
      <c r="N809" s="428"/>
      <c r="O809" s="427"/>
      <c r="P809" s="427">
        <v>0</v>
      </c>
      <c r="Q809" s="428"/>
      <c r="R809" s="427">
        <v>0</v>
      </c>
      <c r="S809" s="428"/>
      <c r="T809" s="427">
        <v>0</v>
      </c>
      <c r="U809" s="427">
        <v>0</v>
      </c>
      <c r="V809" s="427">
        <v>0</v>
      </c>
      <c r="W809" s="427">
        <f t="shared" si="134"/>
        <v>0</v>
      </c>
      <c r="X809" s="427">
        <v>0</v>
      </c>
      <c r="Y809" s="427">
        <f t="shared" si="142"/>
        <v>0</v>
      </c>
      <c r="Z809" s="287"/>
      <c r="AA809" s="285"/>
      <c r="AB809" s="264"/>
      <c r="AC809" s="264"/>
    </row>
    <row r="810" spans="1:29">
      <c r="A810" s="426" t="s">
        <v>794</v>
      </c>
      <c r="B810" s="426" t="s">
        <v>1179</v>
      </c>
      <c r="C810" s="426" t="s">
        <v>1180</v>
      </c>
      <c r="D810" s="426" t="s">
        <v>807</v>
      </c>
      <c r="E810" s="426" t="s">
        <v>808</v>
      </c>
      <c r="F810" s="427">
        <v>4482.8599999999997</v>
      </c>
      <c r="G810" s="427"/>
      <c r="H810" s="427">
        <v>0</v>
      </c>
      <c r="I810" s="427"/>
      <c r="J810" s="427">
        <v>0</v>
      </c>
      <c r="K810" s="428"/>
      <c r="L810" s="428"/>
      <c r="M810" s="427">
        <v>0</v>
      </c>
      <c r="N810" s="428"/>
      <c r="O810" s="427"/>
      <c r="P810" s="427">
        <v>0</v>
      </c>
      <c r="Q810" s="428"/>
      <c r="R810" s="427">
        <v>0</v>
      </c>
      <c r="S810" s="428"/>
      <c r="T810" s="427">
        <v>0</v>
      </c>
      <c r="U810" s="427">
        <v>0</v>
      </c>
      <c r="V810" s="427">
        <v>0</v>
      </c>
      <c r="W810" s="427">
        <f t="shared" si="134"/>
        <v>0</v>
      </c>
      <c r="X810" s="427">
        <v>0</v>
      </c>
      <c r="Y810" s="427">
        <f t="shared" si="142"/>
        <v>0</v>
      </c>
      <c r="Z810" s="287"/>
      <c r="AA810" s="285"/>
      <c r="AB810" s="264"/>
      <c r="AC810" s="264"/>
    </row>
    <row r="811" spans="1:29">
      <c r="A811" s="426"/>
      <c r="B811" s="426"/>
      <c r="C811" s="426"/>
      <c r="D811" s="426"/>
      <c r="E811" s="426"/>
      <c r="F811" s="427">
        <f>SUM(F803:F810)</f>
        <v>840189.91999999993</v>
      </c>
      <c r="G811" s="427"/>
      <c r="H811" s="427">
        <f>SUM(H803:H810)</f>
        <v>0</v>
      </c>
      <c r="I811" s="427"/>
      <c r="J811" s="427">
        <f>SUM(J803:J810)</f>
        <v>0</v>
      </c>
      <c r="K811" s="428"/>
      <c r="L811" s="428"/>
      <c r="M811" s="427">
        <f>SUM(M803:M810)</f>
        <v>0</v>
      </c>
      <c r="N811" s="428"/>
      <c r="O811" s="427"/>
      <c r="P811" s="427">
        <f>SUM(P803:P810)</f>
        <v>0</v>
      </c>
      <c r="Q811" s="428"/>
      <c r="R811" s="427">
        <f>SUM(R803:R810)</f>
        <v>0</v>
      </c>
      <c r="S811" s="428"/>
      <c r="T811" s="427">
        <f t="shared" ref="T811:Y811" si="143">SUM(T803:T810)</f>
        <v>0</v>
      </c>
      <c r="U811" s="427">
        <f t="shared" si="143"/>
        <v>0</v>
      </c>
      <c r="V811" s="427">
        <f t="shared" si="143"/>
        <v>0</v>
      </c>
      <c r="W811" s="427">
        <f t="shared" si="143"/>
        <v>0</v>
      </c>
      <c r="X811" s="427">
        <f t="shared" si="143"/>
        <v>0</v>
      </c>
      <c r="Y811" s="427">
        <f t="shared" si="143"/>
        <v>0</v>
      </c>
      <c r="Z811" s="287"/>
      <c r="AA811" s="285"/>
      <c r="AB811" s="264"/>
      <c r="AC811" s="264"/>
    </row>
    <row r="812" spans="1:29">
      <c r="A812" s="426"/>
      <c r="B812" s="426"/>
      <c r="C812" s="426"/>
      <c r="D812" s="426"/>
      <c r="E812" s="426"/>
      <c r="F812" s="427"/>
      <c r="G812" s="427"/>
      <c r="H812" s="427"/>
      <c r="I812" s="427"/>
      <c r="J812" s="427"/>
      <c r="K812" s="428"/>
      <c r="L812" s="428"/>
      <c r="M812" s="427"/>
      <c r="N812" s="428"/>
      <c r="O812" s="427"/>
      <c r="P812" s="427"/>
      <c r="Q812" s="428"/>
      <c r="R812" s="427"/>
      <c r="S812" s="428"/>
      <c r="T812" s="427"/>
      <c r="U812" s="427"/>
      <c r="V812" s="427"/>
      <c r="W812" s="427"/>
      <c r="X812" s="427"/>
      <c r="Y812" s="427"/>
      <c r="Z812" s="287"/>
      <c r="AA812" s="285"/>
      <c r="AB812" s="264"/>
      <c r="AC812" s="264"/>
    </row>
    <row r="813" spans="1:29">
      <c r="A813" s="426" t="s">
        <v>794</v>
      </c>
      <c r="B813" s="426" t="s">
        <v>1183</v>
      </c>
      <c r="C813" s="426" t="s">
        <v>1184</v>
      </c>
      <c r="D813" s="426" t="s">
        <v>797</v>
      </c>
      <c r="E813" s="426" t="s">
        <v>798</v>
      </c>
      <c r="F813" s="427">
        <v>173450.57</v>
      </c>
      <c r="G813" s="427"/>
      <c r="H813" s="427">
        <v>122569.60000000001</v>
      </c>
      <c r="I813" s="427"/>
      <c r="J813" s="427">
        <v>38461.5</v>
      </c>
      <c r="K813" s="428">
        <v>0</v>
      </c>
      <c r="L813" s="428"/>
      <c r="M813" s="427">
        <v>0</v>
      </c>
      <c r="N813" s="428"/>
      <c r="O813" s="427"/>
      <c r="P813" s="427">
        <v>0</v>
      </c>
      <c r="Q813" s="428"/>
      <c r="R813" s="427">
        <v>0</v>
      </c>
      <c r="S813" s="428"/>
      <c r="T813" s="427">
        <v>0</v>
      </c>
      <c r="U813" s="427">
        <v>0</v>
      </c>
      <c r="V813" s="427">
        <v>0</v>
      </c>
      <c r="W813" s="427">
        <f t="shared" si="134"/>
        <v>0</v>
      </c>
      <c r="X813" s="427">
        <v>0</v>
      </c>
      <c r="Y813" s="427">
        <f>R813-X813</f>
        <v>0</v>
      </c>
      <c r="Z813" s="287"/>
      <c r="AA813" s="285"/>
      <c r="AB813" s="264"/>
      <c r="AC813" s="264"/>
    </row>
    <row r="814" spans="1:29">
      <c r="A814" s="426" t="s">
        <v>794</v>
      </c>
      <c r="B814" s="426" t="s">
        <v>1183</v>
      </c>
      <c r="C814" s="426" t="s">
        <v>1184</v>
      </c>
      <c r="D814" s="426" t="s">
        <v>803</v>
      </c>
      <c r="E814" s="426" t="s">
        <v>804</v>
      </c>
      <c r="F814" s="427">
        <v>2720.41</v>
      </c>
      <c r="G814" s="427"/>
      <c r="H814" s="427">
        <v>1783.39</v>
      </c>
      <c r="I814" s="427"/>
      <c r="J814" s="427">
        <v>557.75</v>
      </c>
      <c r="K814" s="428"/>
      <c r="L814" s="428"/>
      <c r="M814" s="427">
        <v>0</v>
      </c>
      <c r="N814" s="428"/>
      <c r="O814" s="427"/>
      <c r="P814" s="427">
        <v>0</v>
      </c>
      <c r="Q814" s="428"/>
      <c r="R814" s="427">
        <v>0</v>
      </c>
      <c r="S814" s="428"/>
      <c r="T814" s="427">
        <v>0</v>
      </c>
      <c r="U814" s="427">
        <v>0</v>
      </c>
      <c r="V814" s="427">
        <v>0</v>
      </c>
      <c r="W814" s="427">
        <f t="shared" si="134"/>
        <v>0</v>
      </c>
      <c r="X814" s="427">
        <v>0</v>
      </c>
      <c r="Y814" s="427">
        <f>R814-X814</f>
        <v>0</v>
      </c>
      <c r="Z814" s="287"/>
      <c r="AA814" s="285"/>
      <c r="AB814" s="264"/>
      <c r="AC814" s="264"/>
    </row>
    <row r="815" spans="1:29">
      <c r="A815" s="426" t="s">
        <v>794</v>
      </c>
      <c r="B815" s="426" t="s">
        <v>1183</v>
      </c>
      <c r="C815" s="426" t="s">
        <v>1184</v>
      </c>
      <c r="D815" s="426" t="s">
        <v>831</v>
      </c>
      <c r="E815" s="426" t="s">
        <v>832</v>
      </c>
      <c r="F815" s="427">
        <v>17990.41</v>
      </c>
      <c r="G815" s="427"/>
      <c r="H815" s="427">
        <v>12408.93</v>
      </c>
      <c r="I815" s="427"/>
      <c r="J815" s="427">
        <v>4511.5</v>
      </c>
      <c r="K815" s="428"/>
      <c r="L815" s="428"/>
      <c r="M815" s="427">
        <v>0</v>
      </c>
      <c r="N815" s="428"/>
      <c r="O815" s="427"/>
      <c r="P815" s="427">
        <v>0</v>
      </c>
      <c r="Q815" s="428"/>
      <c r="R815" s="427">
        <v>0</v>
      </c>
      <c r="S815" s="428"/>
      <c r="T815" s="427">
        <v>0</v>
      </c>
      <c r="U815" s="427">
        <v>0</v>
      </c>
      <c r="V815" s="427">
        <v>0</v>
      </c>
      <c r="W815" s="427">
        <f t="shared" si="134"/>
        <v>0</v>
      </c>
      <c r="X815" s="427">
        <v>0</v>
      </c>
      <c r="Y815" s="427">
        <f>R815-X815</f>
        <v>0</v>
      </c>
      <c r="Z815" s="287"/>
      <c r="AA815" s="285"/>
      <c r="AB815" s="264"/>
      <c r="AC815" s="264"/>
    </row>
    <row r="816" spans="1:29">
      <c r="A816" s="426" t="s">
        <v>794</v>
      </c>
      <c r="B816" s="426" t="s">
        <v>1183</v>
      </c>
      <c r="C816" s="426" t="s">
        <v>1184</v>
      </c>
      <c r="D816" s="426" t="s">
        <v>807</v>
      </c>
      <c r="E816" s="426" t="s">
        <v>808</v>
      </c>
      <c r="F816" s="427">
        <v>16766.439999999999</v>
      </c>
      <c r="G816" s="427"/>
      <c r="H816" s="427">
        <v>6567.47</v>
      </c>
      <c r="I816" s="427"/>
      <c r="J816" s="427">
        <v>624</v>
      </c>
      <c r="K816" s="428"/>
      <c r="L816" s="428"/>
      <c r="M816" s="427">
        <v>0</v>
      </c>
      <c r="N816" s="428"/>
      <c r="O816" s="427"/>
      <c r="P816" s="427">
        <v>0</v>
      </c>
      <c r="Q816" s="428"/>
      <c r="R816" s="427">
        <v>0</v>
      </c>
      <c r="S816" s="428"/>
      <c r="T816" s="427">
        <v>0</v>
      </c>
      <c r="U816" s="427">
        <v>0</v>
      </c>
      <c r="V816" s="427">
        <v>0</v>
      </c>
      <c r="W816" s="427">
        <f t="shared" si="134"/>
        <v>0</v>
      </c>
      <c r="X816" s="427">
        <v>0</v>
      </c>
      <c r="Y816" s="427">
        <f>R816-X816</f>
        <v>0</v>
      </c>
      <c r="Z816" s="287"/>
      <c r="AA816" s="285"/>
      <c r="AB816" s="264"/>
      <c r="AC816" s="264"/>
    </row>
    <row r="817" spans="1:37">
      <c r="A817" s="426"/>
      <c r="B817" s="426"/>
      <c r="C817" s="426"/>
      <c r="D817" s="426"/>
      <c r="E817" s="426"/>
      <c r="F817" s="427">
        <f>SUM(F813:F816)</f>
        <v>210927.83000000002</v>
      </c>
      <c r="G817" s="427"/>
      <c r="H817" s="427">
        <f>SUM(H813:H816)</f>
        <v>143329.39000000001</v>
      </c>
      <c r="I817" s="427"/>
      <c r="J817" s="427">
        <f>SUM(J813:J816)</f>
        <v>44154.75</v>
      </c>
      <c r="K817" s="428">
        <f>SUM(K813:K816)</f>
        <v>0</v>
      </c>
      <c r="L817" s="428"/>
      <c r="M817" s="427">
        <f>SUM(M813:M816)</f>
        <v>0</v>
      </c>
      <c r="N817" s="428"/>
      <c r="O817" s="427"/>
      <c r="P817" s="427">
        <f>SUM(P813:P816)</f>
        <v>0</v>
      </c>
      <c r="Q817" s="428"/>
      <c r="R817" s="427">
        <f>SUM(R813:R816)</f>
        <v>0</v>
      </c>
      <c r="S817" s="428"/>
      <c r="T817" s="427">
        <f t="shared" ref="T817:Y817" si="144">SUM(T813:T816)</f>
        <v>0</v>
      </c>
      <c r="U817" s="427">
        <f t="shared" si="144"/>
        <v>0</v>
      </c>
      <c r="V817" s="427">
        <f>SUBTOTAL(9,V813:V816)</f>
        <v>0</v>
      </c>
      <c r="W817" s="427">
        <f t="shared" si="144"/>
        <v>0</v>
      </c>
      <c r="X817" s="427">
        <f>SUM(X813:X816)</f>
        <v>0</v>
      </c>
      <c r="Y817" s="427">
        <f t="shared" si="144"/>
        <v>0</v>
      </c>
      <c r="Z817" s="287"/>
      <c r="AA817" s="285"/>
      <c r="AB817" s="264"/>
      <c r="AC817" s="264"/>
    </row>
    <row r="818" spans="1:37">
      <c r="A818" s="426"/>
      <c r="B818" s="426"/>
      <c r="C818" s="426"/>
      <c r="D818" s="426"/>
      <c r="E818" s="426"/>
      <c r="F818" s="427"/>
      <c r="G818" s="427"/>
      <c r="H818" s="427"/>
      <c r="I818" s="427"/>
      <c r="J818" s="427"/>
      <c r="K818" s="428"/>
      <c r="L818" s="428"/>
      <c r="M818" s="427"/>
      <c r="N818" s="428"/>
      <c r="O818" s="427"/>
      <c r="P818" s="427"/>
      <c r="Q818" s="428"/>
      <c r="R818" s="427"/>
      <c r="S818" s="428"/>
      <c r="T818" s="427"/>
      <c r="U818" s="427"/>
      <c r="V818" s="427"/>
      <c r="W818" s="427"/>
      <c r="X818" s="427"/>
      <c r="Y818" s="427"/>
      <c r="Z818" s="287"/>
      <c r="AA818" s="285"/>
      <c r="AB818" s="264"/>
      <c r="AC818" s="264"/>
    </row>
    <row r="819" spans="1:37">
      <c r="A819" s="426" t="s">
        <v>794</v>
      </c>
      <c r="B819" s="426" t="s">
        <v>1185</v>
      </c>
      <c r="C819" s="426" t="s">
        <v>1186</v>
      </c>
      <c r="D819" s="426" t="s">
        <v>797</v>
      </c>
      <c r="E819" s="426" t="s">
        <v>798</v>
      </c>
      <c r="F819" s="427">
        <v>68646.759999999995</v>
      </c>
      <c r="G819" s="427"/>
      <c r="H819" s="427">
        <v>68266.27</v>
      </c>
      <c r="I819" s="427"/>
      <c r="J819" s="427">
        <v>72756.17</v>
      </c>
      <c r="K819" s="428">
        <v>2</v>
      </c>
      <c r="L819" s="428"/>
      <c r="M819" s="427">
        <v>80730.86</v>
      </c>
      <c r="N819" s="428">
        <v>2</v>
      </c>
      <c r="O819" s="427"/>
      <c r="P819" s="427">
        <v>80896</v>
      </c>
      <c r="Q819" s="428">
        <v>2</v>
      </c>
      <c r="R819" s="429">
        <v>39396</v>
      </c>
      <c r="S819" s="428">
        <v>1</v>
      </c>
      <c r="T819" s="427">
        <v>0</v>
      </c>
      <c r="U819" s="427">
        <v>0</v>
      </c>
      <c r="V819" s="429">
        <v>12719.38</v>
      </c>
      <c r="W819" s="427">
        <f t="shared" ref="W819:W886" si="145">T819+U819+V819</f>
        <v>12719.38</v>
      </c>
      <c r="X819" s="427">
        <v>39341</v>
      </c>
      <c r="Y819" s="427">
        <f t="shared" ref="Y819:Y825" si="146">R819-X819</f>
        <v>55</v>
      </c>
      <c r="Z819" s="287"/>
      <c r="AA819" s="285"/>
      <c r="AB819" s="264"/>
      <c r="AC819" s="264"/>
    </row>
    <row r="820" spans="1:37">
      <c r="A820" s="426" t="s">
        <v>794</v>
      </c>
      <c r="B820" s="426" t="s">
        <v>1185</v>
      </c>
      <c r="C820" s="426" t="s">
        <v>1186</v>
      </c>
      <c r="D820" s="426" t="s">
        <v>835</v>
      </c>
      <c r="E820" s="426" t="s">
        <v>836</v>
      </c>
      <c r="F820" s="427">
        <v>86.22</v>
      </c>
      <c r="G820" s="427"/>
      <c r="H820" s="427">
        <v>0</v>
      </c>
      <c r="I820" s="427"/>
      <c r="J820" s="427">
        <v>0</v>
      </c>
      <c r="K820" s="428"/>
      <c r="L820" s="428"/>
      <c r="M820" s="427">
        <v>0</v>
      </c>
      <c r="N820" s="428"/>
      <c r="O820" s="427"/>
      <c r="P820" s="427">
        <v>0</v>
      </c>
      <c r="Q820" s="428"/>
      <c r="R820" s="427">
        <v>0</v>
      </c>
      <c r="S820" s="428"/>
      <c r="T820" s="427">
        <v>0</v>
      </c>
      <c r="U820" s="427">
        <v>0</v>
      </c>
      <c r="V820" s="427">
        <v>0</v>
      </c>
      <c r="W820" s="427">
        <f t="shared" si="145"/>
        <v>0</v>
      </c>
      <c r="X820" s="427">
        <v>0</v>
      </c>
      <c r="Y820" s="427">
        <f t="shared" si="146"/>
        <v>0</v>
      </c>
      <c r="Z820" s="287"/>
      <c r="AA820" s="285"/>
      <c r="AB820" s="264"/>
      <c r="AC820" s="264"/>
    </row>
    <row r="821" spans="1:37">
      <c r="A821" s="426" t="s">
        <v>794</v>
      </c>
      <c r="B821" s="426" t="s">
        <v>1185</v>
      </c>
      <c r="C821" s="426" t="s">
        <v>1186</v>
      </c>
      <c r="D821" s="426" t="s">
        <v>837</v>
      </c>
      <c r="E821" s="426" t="s">
        <v>838</v>
      </c>
      <c r="F821" s="427">
        <v>13.72</v>
      </c>
      <c r="G821" s="427"/>
      <c r="H821" s="427">
        <v>0</v>
      </c>
      <c r="I821" s="427"/>
      <c r="J821" s="427">
        <v>0</v>
      </c>
      <c r="K821" s="428"/>
      <c r="L821" s="428"/>
      <c r="M821" s="427">
        <v>0</v>
      </c>
      <c r="N821" s="428"/>
      <c r="O821" s="427"/>
      <c r="P821" s="427">
        <v>0</v>
      </c>
      <c r="Q821" s="428"/>
      <c r="R821" s="427">
        <v>0</v>
      </c>
      <c r="S821" s="428"/>
      <c r="T821" s="427">
        <v>0</v>
      </c>
      <c r="U821" s="427">
        <v>0</v>
      </c>
      <c r="V821" s="427">
        <v>0</v>
      </c>
      <c r="W821" s="427">
        <f t="shared" si="145"/>
        <v>0</v>
      </c>
      <c r="X821" s="427">
        <v>0</v>
      </c>
      <c r="Y821" s="427">
        <f t="shared" si="146"/>
        <v>0</v>
      </c>
      <c r="Z821" s="287"/>
      <c r="AA821" s="285"/>
      <c r="AB821" s="264"/>
      <c r="AC821" s="264"/>
    </row>
    <row r="822" spans="1:37">
      <c r="A822" s="445" t="s">
        <v>794</v>
      </c>
      <c r="B822" s="445" t="s">
        <v>1185</v>
      </c>
      <c r="C822" s="445" t="s">
        <v>1186</v>
      </c>
      <c r="D822" s="445" t="s">
        <v>1153</v>
      </c>
      <c r="E822" s="445" t="s">
        <v>1154</v>
      </c>
      <c r="F822" s="438"/>
      <c r="G822" s="438"/>
      <c r="H822" s="438"/>
      <c r="I822" s="438"/>
      <c r="J822" s="438"/>
      <c r="K822" s="446"/>
      <c r="L822" s="446"/>
      <c r="M822" s="438"/>
      <c r="N822" s="446"/>
      <c r="O822" s="438"/>
      <c r="P822" s="438"/>
      <c r="Q822" s="446"/>
      <c r="R822" s="438">
        <v>500</v>
      </c>
      <c r="S822" s="446"/>
      <c r="T822" s="438">
        <v>0</v>
      </c>
      <c r="U822" s="438">
        <v>0</v>
      </c>
      <c r="V822" s="438">
        <v>185.01</v>
      </c>
      <c r="W822" s="438">
        <f t="shared" si="145"/>
        <v>185.01</v>
      </c>
      <c r="X822" s="438">
        <v>500</v>
      </c>
      <c r="Y822" s="438">
        <f t="shared" si="146"/>
        <v>0</v>
      </c>
      <c r="Z822" s="287"/>
      <c r="AA822" s="285"/>
      <c r="AB822" s="264"/>
      <c r="AC822" s="264"/>
    </row>
    <row r="823" spans="1:37">
      <c r="A823" s="426" t="s">
        <v>794</v>
      </c>
      <c r="B823" s="426" t="s">
        <v>1185</v>
      </c>
      <c r="C823" s="426" t="s">
        <v>1186</v>
      </c>
      <c r="D823" s="426" t="s">
        <v>803</v>
      </c>
      <c r="E823" s="426" t="s">
        <v>804</v>
      </c>
      <c r="F823" s="427">
        <v>434.03</v>
      </c>
      <c r="G823" s="427"/>
      <c r="H823" s="427">
        <v>384.18</v>
      </c>
      <c r="I823" s="427"/>
      <c r="J823" s="427">
        <v>395.58</v>
      </c>
      <c r="K823" s="428"/>
      <c r="L823" s="428"/>
      <c r="M823" s="427">
        <v>473.13</v>
      </c>
      <c r="N823" s="428"/>
      <c r="O823" s="427"/>
      <c r="P823" s="427">
        <v>471</v>
      </c>
      <c r="Q823" s="428"/>
      <c r="R823" s="429">
        <v>461</v>
      </c>
      <c r="S823" s="428"/>
      <c r="T823" s="427">
        <v>0</v>
      </c>
      <c r="U823" s="427">
        <v>0</v>
      </c>
      <c r="V823" s="429">
        <v>152.77000000000001</v>
      </c>
      <c r="W823" s="427">
        <f t="shared" si="145"/>
        <v>152.77000000000001</v>
      </c>
      <c r="X823" s="427">
        <v>461</v>
      </c>
      <c r="Y823" s="427">
        <f t="shared" si="146"/>
        <v>0</v>
      </c>
      <c r="Z823" s="287"/>
      <c r="AA823" s="285"/>
      <c r="AB823" s="264"/>
      <c r="AC823" s="264"/>
    </row>
    <row r="824" spans="1:37">
      <c r="A824" s="426" t="s">
        <v>794</v>
      </c>
      <c r="B824" s="426" t="s">
        <v>1185</v>
      </c>
      <c r="C824" s="426" t="s">
        <v>1186</v>
      </c>
      <c r="D824" s="426" t="s">
        <v>831</v>
      </c>
      <c r="E824" s="426" t="s">
        <v>832</v>
      </c>
      <c r="F824" s="427">
        <v>6551.79</v>
      </c>
      <c r="G824" s="427"/>
      <c r="H824" s="427">
        <v>7784.77</v>
      </c>
      <c r="I824" s="427"/>
      <c r="J824" s="427">
        <v>8553.4599999999991</v>
      </c>
      <c r="K824" s="428"/>
      <c r="L824" s="428"/>
      <c r="M824" s="427">
        <v>10494.95</v>
      </c>
      <c r="N824" s="428"/>
      <c r="O824" s="427"/>
      <c r="P824" s="427">
        <v>10751</v>
      </c>
      <c r="Q824" s="428"/>
      <c r="R824" s="429">
        <v>10517</v>
      </c>
      <c r="S824" s="428"/>
      <c r="T824" s="427">
        <v>0</v>
      </c>
      <c r="U824" s="427">
        <v>0</v>
      </c>
      <c r="V824" s="429">
        <v>1677.61</v>
      </c>
      <c r="W824" s="427">
        <f t="shared" si="145"/>
        <v>1677.61</v>
      </c>
      <c r="X824" s="427">
        <v>10517</v>
      </c>
      <c r="Y824" s="427">
        <f t="shared" si="146"/>
        <v>0</v>
      </c>
      <c r="Z824" s="287"/>
      <c r="AA824" s="285"/>
      <c r="AB824" s="264"/>
      <c r="AC824" s="264"/>
    </row>
    <row r="825" spans="1:37">
      <c r="A825" s="426" t="s">
        <v>794</v>
      </c>
      <c r="B825" s="426" t="s">
        <v>1185</v>
      </c>
      <c r="C825" s="426" t="s">
        <v>1186</v>
      </c>
      <c r="D825" s="426" t="s">
        <v>807</v>
      </c>
      <c r="E825" s="426" t="s">
        <v>808</v>
      </c>
      <c r="F825" s="427">
        <v>24433.65</v>
      </c>
      <c r="G825" s="427"/>
      <c r="H825" s="427">
        <v>22740.32</v>
      </c>
      <c r="I825" s="427"/>
      <c r="J825" s="427">
        <v>23785.85</v>
      </c>
      <c r="K825" s="428"/>
      <c r="L825" s="428"/>
      <c r="M825" s="427">
        <v>28389.9</v>
      </c>
      <c r="N825" s="428"/>
      <c r="O825" s="427"/>
      <c r="P825" s="427">
        <v>28357</v>
      </c>
      <c r="Q825" s="428"/>
      <c r="R825" s="429">
        <v>23282</v>
      </c>
      <c r="S825" s="428"/>
      <c r="T825" s="427">
        <v>0</v>
      </c>
      <c r="U825" s="427">
        <v>0</v>
      </c>
      <c r="V825" s="429">
        <v>7530.1</v>
      </c>
      <c r="W825" s="427">
        <f t="shared" si="145"/>
        <v>7530.1</v>
      </c>
      <c r="X825" s="429">
        <v>23282</v>
      </c>
      <c r="Y825" s="427">
        <f t="shared" si="146"/>
        <v>0</v>
      </c>
      <c r="Z825" s="287"/>
      <c r="AA825" s="285"/>
      <c r="AB825" s="264"/>
      <c r="AC825" s="264"/>
    </row>
    <row r="826" spans="1:37">
      <c r="A826" s="426"/>
      <c r="B826" s="426"/>
      <c r="C826" s="426"/>
      <c r="D826" s="426"/>
      <c r="E826" s="426"/>
      <c r="F826" s="427">
        <f>SUM(F819:F825)</f>
        <v>100166.16999999998</v>
      </c>
      <c r="G826" s="427"/>
      <c r="H826" s="427">
        <f>SUM(H819:H825)</f>
        <v>99175.540000000008</v>
      </c>
      <c r="I826" s="427"/>
      <c r="J826" s="427">
        <f>SUM(J819:J825)</f>
        <v>105491.06</v>
      </c>
      <c r="K826" s="428">
        <f>SUM(K819:K825)</f>
        <v>2</v>
      </c>
      <c r="L826" s="428"/>
      <c r="M826" s="427">
        <f>SUM(M819:M825)</f>
        <v>120088.84</v>
      </c>
      <c r="N826" s="428">
        <f>SUM(N819:N825)</f>
        <v>2</v>
      </c>
      <c r="O826" s="427"/>
      <c r="P826" s="427">
        <f>SUM(P819:P825)</f>
        <v>120475</v>
      </c>
      <c r="Q826" s="428">
        <f>SUM(Q819:Q825)</f>
        <v>2</v>
      </c>
      <c r="R826" s="427">
        <f>SUM(R819:R825)</f>
        <v>74156</v>
      </c>
      <c r="S826" s="428">
        <f>SUM(S819:S825)</f>
        <v>1</v>
      </c>
      <c r="T826" s="427">
        <f t="shared" ref="T826:Y826" si="147">SUM(T819:T825)</f>
        <v>0</v>
      </c>
      <c r="U826" s="427">
        <f t="shared" si="147"/>
        <v>0</v>
      </c>
      <c r="V826" s="427">
        <f t="shared" si="147"/>
        <v>22264.870000000003</v>
      </c>
      <c r="W826" s="427">
        <f t="shared" si="147"/>
        <v>22264.870000000003</v>
      </c>
      <c r="X826" s="427">
        <f>SUM(X819:X825)</f>
        <v>74101</v>
      </c>
      <c r="Y826" s="427">
        <f t="shared" si="147"/>
        <v>55</v>
      </c>
      <c r="Z826" s="287"/>
      <c r="AA826" s="285"/>
      <c r="AB826" s="264"/>
      <c r="AC826" s="264"/>
    </row>
    <row r="827" spans="1:37">
      <c r="A827" s="426"/>
      <c r="B827" s="426"/>
      <c r="C827" s="426"/>
      <c r="D827" s="426"/>
      <c r="E827" s="426"/>
      <c r="F827" s="427"/>
      <c r="G827" s="427"/>
      <c r="H827" s="427"/>
      <c r="I827" s="427"/>
      <c r="J827" s="427"/>
      <c r="K827" s="428"/>
      <c r="L827" s="428"/>
      <c r="M827" s="427"/>
      <c r="N827" s="428"/>
      <c r="O827" s="427"/>
      <c r="P827" s="427"/>
      <c r="Q827" s="428"/>
      <c r="R827" s="427"/>
      <c r="S827" s="428"/>
      <c r="T827" s="427"/>
      <c r="U827" s="427"/>
      <c r="V827" s="427"/>
      <c r="W827" s="427"/>
      <c r="X827" s="427"/>
      <c r="Y827" s="427"/>
      <c r="Z827" s="287"/>
      <c r="AA827" s="285"/>
      <c r="AB827" s="264"/>
      <c r="AC827" s="264"/>
    </row>
    <row r="828" spans="1:37">
      <c r="A828" s="426" t="s">
        <v>794</v>
      </c>
      <c r="B828" s="426" t="s">
        <v>1187</v>
      </c>
      <c r="C828" s="426" t="s">
        <v>1188</v>
      </c>
      <c r="D828" s="426" t="s">
        <v>797</v>
      </c>
      <c r="E828" s="426" t="s">
        <v>798</v>
      </c>
      <c r="F828" s="427">
        <v>2654113.52</v>
      </c>
      <c r="G828" s="427"/>
      <c r="H828" s="427">
        <v>2585450.7200000002</v>
      </c>
      <c r="I828" s="427"/>
      <c r="J828" s="427">
        <v>2565054.75</v>
      </c>
      <c r="K828" s="428">
        <v>74</v>
      </c>
      <c r="L828" s="428"/>
      <c r="M828" s="427">
        <v>2853924.99</v>
      </c>
      <c r="N828" s="428">
        <v>76</v>
      </c>
      <c r="O828" s="427"/>
      <c r="P828" s="427">
        <v>2807587</v>
      </c>
      <c r="Q828" s="428">
        <v>78</v>
      </c>
      <c r="R828" s="429">
        <v>2868657</v>
      </c>
      <c r="S828" s="428">
        <v>73</v>
      </c>
      <c r="T828" s="427">
        <v>0</v>
      </c>
      <c r="U828" s="427">
        <v>0</v>
      </c>
      <c r="V828" s="429">
        <v>877799.17</v>
      </c>
      <c r="W828" s="427">
        <f t="shared" si="145"/>
        <v>877799.17</v>
      </c>
      <c r="X828" s="427">
        <v>2789400</v>
      </c>
      <c r="Y828" s="427">
        <f t="shared" ref="Y828:Y847" si="148">R828-X828</f>
        <v>79257</v>
      </c>
      <c r="Z828" s="287"/>
      <c r="AA828" s="285"/>
      <c r="AB828" s="264"/>
      <c r="AC828" s="264"/>
    </row>
    <row r="829" spans="1:37">
      <c r="A829" s="426" t="s">
        <v>794</v>
      </c>
      <c r="B829" s="426" t="s">
        <v>1187</v>
      </c>
      <c r="C829" s="426" t="s">
        <v>1188</v>
      </c>
      <c r="D829" s="426" t="s">
        <v>801</v>
      </c>
      <c r="E829" s="426" t="s">
        <v>1189</v>
      </c>
      <c r="F829" s="427">
        <v>0</v>
      </c>
      <c r="G829" s="427"/>
      <c r="H829" s="427">
        <v>0</v>
      </c>
      <c r="I829" s="427"/>
      <c r="J829" s="427">
        <v>26652.51</v>
      </c>
      <c r="K829" s="428"/>
      <c r="L829" s="428"/>
      <c r="M829" s="427">
        <v>65821.009999999995</v>
      </c>
      <c r="N829" s="428"/>
      <c r="O829" s="427"/>
      <c r="P829" s="427">
        <v>58034</v>
      </c>
      <c r="Q829" s="428"/>
      <c r="R829" s="427">
        <v>79835</v>
      </c>
      <c r="S829" s="428"/>
      <c r="T829" s="427">
        <v>0</v>
      </c>
      <c r="U829" s="427">
        <v>0</v>
      </c>
      <c r="V829" s="429">
        <v>16835.02</v>
      </c>
      <c r="W829" s="427">
        <f t="shared" si="145"/>
        <v>16835.02</v>
      </c>
      <c r="X829" s="427">
        <v>79835</v>
      </c>
      <c r="Y829" s="427">
        <f t="shared" si="148"/>
        <v>0</v>
      </c>
      <c r="Z829" s="287"/>
      <c r="AA829" s="289"/>
      <c r="AB829" s="268"/>
      <c r="AC829" s="268"/>
      <c r="AD829" s="269"/>
      <c r="AE829" s="269"/>
      <c r="AF829" s="269"/>
      <c r="AG829" s="269"/>
      <c r="AH829" s="269"/>
      <c r="AI829" s="269"/>
      <c r="AJ829" s="269"/>
      <c r="AK829" s="269"/>
    </row>
    <row r="830" spans="1:37">
      <c r="A830" s="426" t="s">
        <v>794</v>
      </c>
      <c r="B830" s="426" t="s">
        <v>1187</v>
      </c>
      <c r="C830" s="426" t="s">
        <v>1188</v>
      </c>
      <c r="D830" s="426" t="s">
        <v>835</v>
      </c>
      <c r="E830" s="426" t="s">
        <v>836</v>
      </c>
      <c r="F830" s="427">
        <v>1185.52</v>
      </c>
      <c r="G830" s="427"/>
      <c r="H830" s="427">
        <v>0</v>
      </c>
      <c r="I830" s="427"/>
      <c r="J830" s="427">
        <v>217.46</v>
      </c>
      <c r="K830" s="428"/>
      <c r="L830" s="428"/>
      <c r="M830" s="427">
        <v>183.76</v>
      </c>
      <c r="N830" s="428"/>
      <c r="O830" s="427"/>
      <c r="P830" s="427">
        <v>0</v>
      </c>
      <c r="Q830" s="428"/>
      <c r="R830" s="427">
        <v>0</v>
      </c>
      <c r="S830" s="428"/>
      <c r="T830" s="427">
        <v>0</v>
      </c>
      <c r="U830" s="427">
        <v>0</v>
      </c>
      <c r="V830" s="427">
        <v>0</v>
      </c>
      <c r="W830" s="427">
        <f t="shared" si="145"/>
        <v>0</v>
      </c>
      <c r="X830" s="427">
        <v>0</v>
      </c>
      <c r="Y830" s="427">
        <f t="shared" si="148"/>
        <v>0</v>
      </c>
      <c r="Z830" s="287"/>
      <c r="AA830" s="285"/>
      <c r="AB830" s="264"/>
      <c r="AC830" s="264"/>
    </row>
    <row r="831" spans="1:37">
      <c r="A831" s="426" t="s">
        <v>794</v>
      </c>
      <c r="B831" s="426" t="s">
        <v>1187</v>
      </c>
      <c r="C831" s="426" t="s">
        <v>1188</v>
      </c>
      <c r="D831" s="426" t="s">
        <v>837</v>
      </c>
      <c r="E831" s="426" t="s">
        <v>838</v>
      </c>
      <c r="F831" s="427">
        <v>71791.91</v>
      </c>
      <c r="G831" s="427"/>
      <c r="H831" s="427">
        <v>66460.86</v>
      </c>
      <c r="I831" s="427"/>
      <c r="J831" s="427">
        <v>55680.77</v>
      </c>
      <c r="K831" s="428"/>
      <c r="L831" s="428"/>
      <c r="M831" s="427">
        <v>27415.06</v>
      </c>
      <c r="N831" s="428"/>
      <c r="O831" s="427"/>
      <c r="P831" s="427">
        <v>50000</v>
      </c>
      <c r="Q831" s="428"/>
      <c r="R831" s="427">
        <v>65861</v>
      </c>
      <c r="S831" s="428"/>
      <c r="T831" s="427">
        <v>0</v>
      </c>
      <c r="U831" s="427">
        <v>0</v>
      </c>
      <c r="V831" s="429">
        <v>12760.64</v>
      </c>
      <c r="W831" s="427">
        <f t="shared" si="145"/>
        <v>12760.64</v>
      </c>
      <c r="X831" s="427">
        <v>65861</v>
      </c>
      <c r="Y831" s="427">
        <f t="shared" si="148"/>
        <v>0</v>
      </c>
      <c r="Z831" s="287"/>
      <c r="AA831" s="285"/>
      <c r="AB831" s="264"/>
      <c r="AC831" s="264"/>
    </row>
    <row r="832" spans="1:37">
      <c r="A832" s="426" t="s">
        <v>794</v>
      </c>
      <c r="B832" s="426" t="s">
        <v>1187</v>
      </c>
      <c r="C832" s="426" t="s">
        <v>1188</v>
      </c>
      <c r="D832" s="426" t="s">
        <v>1153</v>
      </c>
      <c r="E832" s="426" t="s">
        <v>1154</v>
      </c>
      <c r="F832" s="427">
        <v>7864.21</v>
      </c>
      <c r="G832" s="427"/>
      <c r="H832" s="427">
        <v>6498.84</v>
      </c>
      <c r="I832" s="427"/>
      <c r="J832" s="427">
        <v>8841.74</v>
      </c>
      <c r="K832" s="428"/>
      <c r="L832" s="428"/>
      <c r="M832" s="427">
        <v>8836.82</v>
      </c>
      <c r="N832" s="428"/>
      <c r="O832" s="427"/>
      <c r="P832" s="427">
        <v>8000</v>
      </c>
      <c r="Q832" s="428"/>
      <c r="R832" s="429">
        <v>8000</v>
      </c>
      <c r="S832" s="428"/>
      <c r="T832" s="427">
        <v>0</v>
      </c>
      <c r="U832" s="427">
        <v>0</v>
      </c>
      <c r="V832" s="429">
        <v>1479.86</v>
      </c>
      <c r="W832" s="427">
        <f t="shared" si="145"/>
        <v>1479.86</v>
      </c>
      <c r="X832" s="427">
        <v>6000</v>
      </c>
      <c r="Y832" s="427">
        <f t="shared" si="148"/>
        <v>2000</v>
      </c>
      <c r="Z832" s="287"/>
      <c r="AA832" s="285"/>
      <c r="AB832" s="264"/>
      <c r="AC832" s="264"/>
    </row>
    <row r="833" spans="1:29">
      <c r="A833" s="426" t="s">
        <v>794</v>
      </c>
      <c r="B833" s="426" t="s">
        <v>1187</v>
      </c>
      <c r="C833" s="426" t="s">
        <v>1188</v>
      </c>
      <c r="D833" s="426" t="s">
        <v>1026</v>
      </c>
      <c r="E833" s="426" t="s">
        <v>1027</v>
      </c>
      <c r="F833" s="427">
        <v>308019.01</v>
      </c>
      <c r="G833" s="427"/>
      <c r="H833" s="427">
        <v>206854.67</v>
      </c>
      <c r="I833" s="427"/>
      <c r="J833" s="427">
        <v>188361.32</v>
      </c>
      <c r="K833" s="428"/>
      <c r="L833" s="428"/>
      <c r="M833" s="427">
        <v>172882.54</v>
      </c>
      <c r="N833" s="428"/>
      <c r="O833" s="427"/>
      <c r="P833" s="427">
        <v>153000</v>
      </c>
      <c r="Q833" s="428"/>
      <c r="R833" s="427">
        <v>182736</v>
      </c>
      <c r="S833" s="428"/>
      <c r="T833" s="427">
        <v>0</v>
      </c>
      <c r="U833" s="427">
        <v>0</v>
      </c>
      <c r="V833" s="429">
        <v>41135.25</v>
      </c>
      <c r="W833" s="427">
        <f t="shared" si="145"/>
        <v>41135.25</v>
      </c>
      <c r="X833" s="427">
        <v>182736</v>
      </c>
      <c r="Y833" s="427">
        <f t="shared" si="148"/>
        <v>0</v>
      </c>
      <c r="Z833" s="287"/>
      <c r="AA833" s="285"/>
      <c r="AB833" s="264"/>
      <c r="AC833" s="264"/>
    </row>
    <row r="834" spans="1:29">
      <c r="A834" s="426" t="s">
        <v>794</v>
      </c>
      <c r="B834" s="426" t="s">
        <v>1187</v>
      </c>
      <c r="C834" s="426" t="s">
        <v>1188</v>
      </c>
      <c r="D834" s="426" t="s">
        <v>1190</v>
      </c>
      <c r="E834" s="426" t="s">
        <v>1191</v>
      </c>
      <c r="F834" s="427">
        <v>5829.58</v>
      </c>
      <c r="G834" s="427"/>
      <c r="H834" s="427">
        <v>7767.7</v>
      </c>
      <c r="I834" s="427"/>
      <c r="J834" s="427">
        <v>7128.59</v>
      </c>
      <c r="K834" s="428"/>
      <c r="L834" s="428"/>
      <c r="M834" s="427">
        <v>7024.26</v>
      </c>
      <c r="N834" s="428"/>
      <c r="O834" s="427"/>
      <c r="P834" s="427">
        <v>5000</v>
      </c>
      <c r="Q834" s="428"/>
      <c r="R834" s="429">
        <v>5000</v>
      </c>
      <c r="S834" s="428"/>
      <c r="T834" s="427">
        <v>0</v>
      </c>
      <c r="U834" s="427">
        <v>0</v>
      </c>
      <c r="V834" s="429">
        <v>1211.68</v>
      </c>
      <c r="W834" s="427">
        <f t="shared" si="145"/>
        <v>1211.68</v>
      </c>
      <c r="X834" s="427">
        <v>5000</v>
      </c>
      <c r="Y834" s="427">
        <f t="shared" si="148"/>
        <v>0</v>
      </c>
      <c r="Z834" s="287"/>
      <c r="AA834" s="285"/>
      <c r="AB834" s="264"/>
      <c r="AC834" s="264"/>
    </row>
    <row r="835" spans="1:29">
      <c r="A835" s="426" t="s">
        <v>794</v>
      </c>
      <c r="B835" s="426" t="s">
        <v>1187</v>
      </c>
      <c r="C835" s="426" t="s">
        <v>1188</v>
      </c>
      <c r="D835" s="426" t="s">
        <v>1028</v>
      </c>
      <c r="E835" s="426" t="s">
        <v>1029</v>
      </c>
      <c r="F835" s="427">
        <v>11802.37</v>
      </c>
      <c r="G835" s="427"/>
      <c r="H835" s="427">
        <v>9300.83</v>
      </c>
      <c r="I835" s="427"/>
      <c r="J835" s="427">
        <v>16670.73</v>
      </c>
      <c r="K835" s="428"/>
      <c r="L835" s="428"/>
      <c r="M835" s="427">
        <v>5161.83</v>
      </c>
      <c r="N835" s="428"/>
      <c r="O835" s="427"/>
      <c r="P835" s="427">
        <v>9000</v>
      </c>
      <c r="Q835" s="428"/>
      <c r="R835" s="429">
        <v>9000</v>
      </c>
      <c r="S835" s="428"/>
      <c r="T835" s="427">
        <v>0</v>
      </c>
      <c r="U835" s="427">
        <v>0</v>
      </c>
      <c r="V835" s="429">
        <v>830.85</v>
      </c>
      <c r="W835" s="427">
        <f t="shared" si="145"/>
        <v>830.85</v>
      </c>
      <c r="X835" s="427">
        <v>2250</v>
      </c>
      <c r="Y835" s="427">
        <f t="shared" si="148"/>
        <v>6750</v>
      </c>
      <c r="Z835" s="287"/>
      <c r="AA835" s="285"/>
      <c r="AB835" s="264"/>
      <c r="AC835" s="264"/>
    </row>
    <row r="836" spans="1:29">
      <c r="A836" s="426" t="s">
        <v>794</v>
      </c>
      <c r="B836" s="426" t="s">
        <v>1187</v>
      </c>
      <c r="C836" s="426" t="s">
        <v>1188</v>
      </c>
      <c r="D836" s="426" t="s">
        <v>1192</v>
      </c>
      <c r="E836" s="426" t="s">
        <v>1193</v>
      </c>
      <c r="F836" s="427">
        <v>100.65</v>
      </c>
      <c r="G836" s="427"/>
      <c r="H836" s="427">
        <v>0</v>
      </c>
      <c r="I836" s="427"/>
      <c r="J836" s="427">
        <v>23.47</v>
      </c>
      <c r="K836" s="428"/>
      <c r="L836" s="428"/>
      <c r="M836" s="427">
        <v>147.76</v>
      </c>
      <c r="N836" s="428"/>
      <c r="O836" s="427"/>
      <c r="P836" s="427">
        <v>0</v>
      </c>
      <c r="Q836" s="428"/>
      <c r="R836" s="429">
        <v>100</v>
      </c>
      <c r="S836" s="428"/>
      <c r="T836" s="427">
        <v>0</v>
      </c>
      <c r="U836" s="427">
        <v>0</v>
      </c>
      <c r="V836" s="429">
        <v>25.36</v>
      </c>
      <c r="W836" s="427">
        <f t="shared" si="145"/>
        <v>25.36</v>
      </c>
      <c r="X836" s="427">
        <v>100</v>
      </c>
      <c r="Y836" s="427">
        <f t="shared" si="148"/>
        <v>0</v>
      </c>
      <c r="Z836" s="287"/>
      <c r="AA836" s="285"/>
      <c r="AB836" s="264"/>
      <c r="AC836" s="264"/>
    </row>
    <row r="837" spans="1:29">
      <c r="A837" s="426" t="s">
        <v>794</v>
      </c>
      <c r="B837" s="426" t="s">
        <v>1187</v>
      </c>
      <c r="C837" s="426" t="s">
        <v>1188</v>
      </c>
      <c r="D837" s="426" t="s">
        <v>1157</v>
      </c>
      <c r="E837" s="426" t="s">
        <v>1158</v>
      </c>
      <c r="F837" s="427">
        <v>4880.7</v>
      </c>
      <c r="G837" s="427"/>
      <c r="H837" s="427">
        <v>4704.7</v>
      </c>
      <c r="I837" s="427"/>
      <c r="J837" s="427">
        <v>4862</v>
      </c>
      <c r="K837" s="428"/>
      <c r="L837" s="428"/>
      <c r="M837" s="427">
        <v>4265.8</v>
      </c>
      <c r="N837" s="428"/>
      <c r="O837" s="427"/>
      <c r="P837" s="427">
        <v>4862</v>
      </c>
      <c r="Q837" s="428"/>
      <c r="R837" s="429">
        <v>3015</v>
      </c>
      <c r="S837" s="428"/>
      <c r="T837" s="427">
        <v>0</v>
      </c>
      <c r="U837" s="427">
        <v>0</v>
      </c>
      <c r="V837" s="429">
        <v>970.2</v>
      </c>
      <c r="W837" s="427">
        <f t="shared" si="145"/>
        <v>970.2</v>
      </c>
      <c r="X837" s="427">
        <v>3015</v>
      </c>
      <c r="Y837" s="427">
        <f t="shared" si="148"/>
        <v>0</v>
      </c>
      <c r="Z837" s="287"/>
      <c r="AA837" s="285"/>
      <c r="AB837" s="264"/>
      <c r="AC837" s="264"/>
    </row>
    <row r="838" spans="1:29">
      <c r="A838" s="426" t="s">
        <v>794</v>
      </c>
      <c r="B838" s="426" t="s">
        <v>1187</v>
      </c>
      <c r="C838" s="426" t="s">
        <v>1188</v>
      </c>
      <c r="D838" s="426" t="s">
        <v>803</v>
      </c>
      <c r="E838" s="426" t="s">
        <v>804</v>
      </c>
      <c r="F838" s="427">
        <v>42108.93</v>
      </c>
      <c r="G838" s="427"/>
      <c r="H838" s="427">
        <v>37226.74</v>
      </c>
      <c r="I838" s="427"/>
      <c r="J838" s="427">
        <v>32963.089999999997</v>
      </c>
      <c r="K838" s="428"/>
      <c r="L838" s="428"/>
      <c r="M838" s="427">
        <v>40813.17</v>
      </c>
      <c r="N838" s="428"/>
      <c r="O838" s="427"/>
      <c r="P838" s="427">
        <v>40710.01</v>
      </c>
      <c r="Q838" s="428"/>
      <c r="R838" s="427">
        <v>36024</v>
      </c>
      <c r="S838" s="428"/>
      <c r="T838" s="427">
        <v>0</v>
      </c>
      <c r="U838" s="427">
        <v>0</v>
      </c>
      <c r="V838" s="429">
        <v>12525.77</v>
      </c>
      <c r="W838" s="427">
        <f t="shared" si="145"/>
        <v>12525.77</v>
      </c>
      <c r="X838" s="427">
        <v>36024</v>
      </c>
      <c r="Y838" s="427">
        <f t="shared" si="148"/>
        <v>0</v>
      </c>
      <c r="Z838" s="287"/>
      <c r="AA838" s="285"/>
      <c r="AB838" s="264"/>
      <c r="AC838" s="264"/>
    </row>
    <row r="839" spans="1:29">
      <c r="A839" s="426" t="s">
        <v>794</v>
      </c>
      <c r="B839" s="426" t="s">
        <v>1187</v>
      </c>
      <c r="C839" s="426" t="s">
        <v>1188</v>
      </c>
      <c r="D839" s="426" t="s">
        <v>805</v>
      </c>
      <c r="E839" s="426" t="s">
        <v>806</v>
      </c>
      <c r="F839" s="427">
        <v>8778.02</v>
      </c>
      <c r="G839" s="427"/>
      <c r="H839" s="427">
        <v>6233.62</v>
      </c>
      <c r="I839" s="427"/>
      <c r="J839" s="427">
        <v>6067.07</v>
      </c>
      <c r="K839" s="428"/>
      <c r="L839" s="428"/>
      <c r="M839" s="427">
        <v>6385.58</v>
      </c>
      <c r="N839" s="428"/>
      <c r="O839" s="427"/>
      <c r="P839" s="427">
        <v>10294.11</v>
      </c>
      <c r="Q839" s="428"/>
      <c r="R839" s="427">
        <v>2182</v>
      </c>
      <c r="S839" s="428"/>
      <c r="T839" s="427">
        <v>0</v>
      </c>
      <c r="U839" s="427">
        <v>0</v>
      </c>
      <c r="V839" s="429">
        <v>1279.4000000000001</v>
      </c>
      <c r="W839" s="427">
        <f t="shared" si="145"/>
        <v>1279.4000000000001</v>
      </c>
      <c r="X839" s="427">
        <v>2182</v>
      </c>
      <c r="Y839" s="427">
        <f t="shared" si="148"/>
        <v>0</v>
      </c>
      <c r="Z839" s="287"/>
      <c r="AA839" s="285"/>
      <c r="AB839" s="264"/>
      <c r="AC839" s="264"/>
    </row>
    <row r="840" spans="1:29">
      <c r="A840" s="426" t="s">
        <v>794</v>
      </c>
      <c r="B840" s="426" t="s">
        <v>1187</v>
      </c>
      <c r="C840" s="426" t="s">
        <v>1188</v>
      </c>
      <c r="D840" s="426" t="s">
        <v>1181</v>
      </c>
      <c r="E840" s="426" t="s">
        <v>1182</v>
      </c>
      <c r="F840" s="427">
        <v>6400</v>
      </c>
      <c r="G840" s="427"/>
      <c r="H840" s="427">
        <v>7200</v>
      </c>
      <c r="I840" s="427"/>
      <c r="J840" s="427">
        <v>7200</v>
      </c>
      <c r="K840" s="428"/>
      <c r="L840" s="428"/>
      <c r="M840" s="427">
        <v>7200</v>
      </c>
      <c r="N840" s="428"/>
      <c r="O840" s="427"/>
      <c r="P840" s="427">
        <v>7200</v>
      </c>
      <c r="Q840" s="428"/>
      <c r="R840" s="429">
        <v>5600</v>
      </c>
      <c r="S840" s="428"/>
      <c r="T840" s="427">
        <v>0</v>
      </c>
      <c r="U840" s="427">
        <v>0</v>
      </c>
      <c r="V840" s="429">
        <v>5600</v>
      </c>
      <c r="W840" s="427">
        <f t="shared" si="145"/>
        <v>5600</v>
      </c>
      <c r="X840" s="429">
        <v>5600</v>
      </c>
      <c r="Y840" s="427">
        <f t="shared" si="148"/>
        <v>0</v>
      </c>
      <c r="Z840" s="287"/>
      <c r="AA840" s="285"/>
      <c r="AB840" s="264"/>
      <c r="AC840" s="264"/>
    </row>
    <row r="841" spans="1:29">
      <c r="A841" s="426" t="s">
        <v>794</v>
      </c>
      <c r="B841" s="426" t="s">
        <v>1187</v>
      </c>
      <c r="C841" s="426" t="s">
        <v>1188</v>
      </c>
      <c r="D841" s="426" t="s">
        <v>831</v>
      </c>
      <c r="E841" s="426" t="s">
        <v>832</v>
      </c>
      <c r="F841" s="427">
        <v>285265.03000000003</v>
      </c>
      <c r="G841" s="427"/>
      <c r="H841" s="427">
        <v>318385.07</v>
      </c>
      <c r="I841" s="427"/>
      <c r="J841" s="427">
        <v>341090.24</v>
      </c>
      <c r="K841" s="428"/>
      <c r="L841" s="428"/>
      <c r="M841" s="427">
        <v>405286.42</v>
      </c>
      <c r="N841" s="428"/>
      <c r="O841" s="427"/>
      <c r="P841" s="427">
        <v>364986.31</v>
      </c>
      <c r="Q841" s="428"/>
      <c r="R841" s="427">
        <v>369030</v>
      </c>
      <c r="S841" s="428"/>
      <c r="T841" s="427">
        <v>0</v>
      </c>
      <c r="U841" s="427">
        <v>0</v>
      </c>
      <c r="V841" s="429">
        <v>122272.54</v>
      </c>
      <c r="W841" s="427">
        <f t="shared" si="145"/>
        <v>122272.54</v>
      </c>
      <c r="X841" s="427">
        <v>369030</v>
      </c>
      <c r="Y841" s="427">
        <f t="shared" si="148"/>
        <v>0</v>
      </c>
      <c r="Z841" s="287"/>
      <c r="AA841" s="285"/>
      <c r="AB841" s="264"/>
      <c r="AC841" s="264"/>
    </row>
    <row r="842" spans="1:29">
      <c r="A842" s="426" t="s">
        <v>794</v>
      </c>
      <c r="B842" s="426" t="s">
        <v>1187</v>
      </c>
      <c r="C842" s="426" t="s">
        <v>1188</v>
      </c>
      <c r="D842" s="426" t="s">
        <v>807</v>
      </c>
      <c r="E842" s="426" t="s">
        <v>808</v>
      </c>
      <c r="F842" s="427">
        <v>877297.6</v>
      </c>
      <c r="G842" s="427"/>
      <c r="H842" s="427">
        <v>920580.29</v>
      </c>
      <c r="I842" s="427"/>
      <c r="J842" s="427">
        <v>924693.03</v>
      </c>
      <c r="K842" s="428"/>
      <c r="L842" s="428"/>
      <c r="M842" s="427">
        <v>1005753.13</v>
      </c>
      <c r="N842" s="428"/>
      <c r="O842" s="427"/>
      <c r="P842" s="427">
        <v>1010000</v>
      </c>
      <c r="Q842" s="428"/>
      <c r="R842" s="429">
        <v>1040424</v>
      </c>
      <c r="S842" s="428"/>
      <c r="T842" s="427">
        <v>0</v>
      </c>
      <c r="U842" s="427">
        <v>0</v>
      </c>
      <c r="V842" s="429">
        <v>331499.68</v>
      </c>
      <c r="W842" s="427">
        <f t="shared" si="145"/>
        <v>331499.68</v>
      </c>
      <c r="X842" s="429">
        <v>1040424</v>
      </c>
      <c r="Y842" s="427">
        <f t="shared" si="148"/>
        <v>0</v>
      </c>
      <c r="Z842" s="287"/>
      <c r="AA842" s="285"/>
      <c r="AB842" s="264"/>
      <c r="AC842" s="264"/>
    </row>
    <row r="843" spans="1:29">
      <c r="A843" s="426" t="s">
        <v>794</v>
      </c>
      <c r="B843" s="426" t="s">
        <v>1187</v>
      </c>
      <c r="C843" s="426" t="s">
        <v>1188</v>
      </c>
      <c r="D843" s="426" t="s">
        <v>962</v>
      </c>
      <c r="E843" s="426" t="s">
        <v>963</v>
      </c>
      <c r="F843" s="427"/>
      <c r="G843" s="427"/>
      <c r="H843" s="427"/>
      <c r="I843" s="427"/>
      <c r="J843" s="427"/>
      <c r="K843" s="428"/>
      <c r="L843" s="428"/>
      <c r="M843" s="427">
        <v>0</v>
      </c>
      <c r="N843" s="428"/>
      <c r="O843" s="427"/>
      <c r="P843" s="427">
        <v>10000</v>
      </c>
      <c r="Q843" s="428"/>
      <c r="R843" s="427">
        <v>10000</v>
      </c>
      <c r="S843" s="428"/>
      <c r="T843" s="427">
        <v>0</v>
      </c>
      <c r="U843" s="427">
        <v>0</v>
      </c>
      <c r="V843" s="427">
        <v>0</v>
      </c>
      <c r="W843" s="427">
        <f t="shared" si="145"/>
        <v>0</v>
      </c>
      <c r="X843" s="427">
        <v>10000</v>
      </c>
      <c r="Y843" s="427">
        <f t="shared" si="148"/>
        <v>0</v>
      </c>
      <c r="Z843" s="287"/>
      <c r="AA843" s="285"/>
      <c r="AB843" s="264"/>
      <c r="AC843" s="264"/>
    </row>
    <row r="844" spans="1:29">
      <c r="A844" s="426" t="s">
        <v>794</v>
      </c>
      <c r="B844" s="426" t="s">
        <v>1187</v>
      </c>
      <c r="C844" s="426" t="s">
        <v>1188</v>
      </c>
      <c r="D844" s="426" t="s">
        <v>843</v>
      </c>
      <c r="E844" s="426" t="s">
        <v>844</v>
      </c>
      <c r="F844" s="427">
        <v>1418.88</v>
      </c>
      <c r="G844" s="427"/>
      <c r="H844" s="427">
        <v>904.36</v>
      </c>
      <c r="I844" s="427"/>
      <c r="J844" s="427">
        <v>517.5</v>
      </c>
      <c r="K844" s="428"/>
      <c r="L844" s="428"/>
      <c r="M844" s="427">
        <v>1244.02</v>
      </c>
      <c r="N844" s="428"/>
      <c r="O844" s="427"/>
      <c r="P844" s="427">
        <v>800</v>
      </c>
      <c r="Q844" s="428"/>
      <c r="R844" s="427">
        <v>806</v>
      </c>
      <c r="S844" s="428"/>
      <c r="T844" s="427">
        <v>0</v>
      </c>
      <c r="U844" s="427">
        <v>0</v>
      </c>
      <c r="V844" s="427">
        <v>805</v>
      </c>
      <c r="W844" s="427">
        <f t="shared" si="145"/>
        <v>805</v>
      </c>
      <c r="X844" s="427">
        <v>805</v>
      </c>
      <c r="Y844" s="427">
        <f t="shared" si="148"/>
        <v>1</v>
      </c>
      <c r="Z844" s="287"/>
      <c r="AA844" s="285"/>
      <c r="AB844" s="264"/>
      <c r="AC844" s="264"/>
    </row>
    <row r="845" spans="1:29">
      <c r="A845" s="426" t="s">
        <v>794</v>
      </c>
      <c r="B845" s="426" t="s">
        <v>1187</v>
      </c>
      <c r="C845" s="426" t="s">
        <v>1188</v>
      </c>
      <c r="D845" s="426" t="s">
        <v>1004</v>
      </c>
      <c r="E845" s="426" t="s">
        <v>1005</v>
      </c>
      <c r="F845" s="427">
        <v>169.95</v>
      </c>
      <c r="G845" s="427"/>
      <c r="H845" s="427">
        <v>307</v>
      </c>
      <c r="I845" s="427"/>
      <c r="J845" s="427">
        <v>18334.349999999999</v>
      </c>
      <c r="K845" s="428"/>
      <c r="L845" s="428"/>
      <c r="M845" s="427">
        <v>10655.25</v>
      </c>
      <c r="N845" s="428"/>
      <c r="O845" s="427"/>
      <c r="P845" s="427">
        <v>8300</v>
      </c>
      <c r="Q845" s="428"/>
      <c r="R845" s="427">
        <v>8294</v>
      </c>
      <c r="S845" s="428"/>
      <c r="T845" s="427">
        <v>0</v>
      </c>
      <c r="U845" s="427">
        <v>8282</v>
      </c>
      <c r="V845" s="427">
        <v>0</v>
      </c>
      <c r="W845" s="427">
        <f t="shared" si="145"/>
        <v>8282</v>
      </c>
      <c r="X845" s="427">
        <v>8294</v>
      </c>
      <c r="Y845" s="427">
        <f t="shared" si="148"/>
        <v>0</v>
      </c>
      <c r="Z845" s="287"/>
      <c r="AA845" s="285"/>
      <c r="AB845" s="264"/>
      <c r="AC845" s="264"/>
    </row>
    <row r="846" spans="1:29">
      <c r="A846" s="426" t="s">
        <v>794</v>
      </c>
      <c r="B846" s="426" t="s">
        <v>1187</v>
      </c>
      <c r="C846" s="426" t="s">
        <v>1188</v>
      </c>
      <c r="D846" s="426" t="s">
        <v>1163</v>
      </c>
      <c r="E846" s="426" t="s">
        <v>1164</v>
      </c>
      <c r="F846" s="427">
        <v>702.96</v>
      </c>
      <c r="G846" s="427"/>
      <c r="H846" s="427">
        <v>5491</v>
      </c>
      <c r="I846" s="427"/>
      <c r="J846" s="427">
        <v>112448.1</v>
      </c>
      <c r="K846" s="428"/>
      <c r="L846" s="428"/>
      <c r="M846" s="427">
        <v>0</v>
      </c>
      <c r="N846" s="428"/>
      <c r="O846" s="427"/>
      <c r="P846" s="427">
        <v>0</v>
      </c>
      <c r="Q846" s="428"/>
      <c r="R846" s="427">
        <v>0</v>
      </c>
      <c r="S846" s="428"/>
      <c r="T846" s="254">
        <v>0</v>
      </c>
      <c r="U846" s="427">
        <v>0</v>
      </c>
      <c r="V846" s="427">
        <v>0</v>
      </c>
      <c r="W846" s="427">
        <f t="shared" si="145"/>
        <v>0</v>
      </c>
      <c r="X846" s="427">
        <v>0</v>
      </c>
      <c r="Y846" s="427">
        <f t="shared" si="148"/>
        <v>0</v>
      </c>
      <c r="Z846" s="287"/>
      <c r="AA846" s="285"/>
      <c r="AB846" s="264"/>
      <c r="AC846" s="264"/>
    </row>
    <row r="847" spans="1:29">
      <c r="A847" s="426" t="s">
        <v>794</v>
      </c>
      <c r="B847" s="426" t="s">
        <v>1187</v>
      </c>
      <c r="C847" s="426" t="s">
        <v>1188</v>
      </c>
      <c r="D847" s="426" t="s">
        <v>978</v>
      </c>
      <c r="E847" s="426" t="s">
        <v>979</v>
      </c>
      <c r="F847" s="427">
        <v>17498.57</v>
      </c>
      <c r="G847" s="427"/>
      <c r="H847" s="427">
        <v>19385.330000000002</v>
      </c>
      <c r="I847" s="427"/>
      <c r="J847" s="427">
        <v>17212.759999999998</v>
      </c>
      <c r="K847" s="428"/>
      <c r="L847" s="428"/>
      <c r="M847" s="427">
        <v>22655.06</v>
      </c>
      <c r="N847" s="428"/>
      <c r="O847" s="427"/>
      <c r="P847" s="427">
        <v>21880</v>
      </c>
      <c r="Q847" s="428"/>
      <c r="R847" s="427">
        <v>20180</v>
      </c>
      <c r="S847" s="428"/>
      <c r="T847" s="429">
        <v>0</v>
      </c>
      <c r="U847" s="429">
        <v>3216.79</v>
      </c>
      <c r="V847" s="429">
        <v>3283.21</v>
      </c>
      <c r="W847" s="427">
        <f t="shared" si="145"/>
        <v>6500</v>
      </c>
      <c r="X847" s="427">
        <v>20180</v>
      </c>
      <c r="Y847" s="427">
        <f t="shared" si="148"/>
        <v>0</v>
      </c>
      <c r="Z847" s="287"/>
      <c r="AA847" s="285"/>
      <c r="AB847" s="264"/>
      <c r="AC847" s="264"/>
    </row>
    <row r="848" spans="1:29">
      <c r="A848" s="426"/>
      <c r="B848" s="426"/>
      <c r="C848" s="426"/>
      <c r="D848" s="426"/>
      <c r="E848" s="426"/>
      <c r="F848" s="427">
        <f>SUM(F828:F847)</f>
        <v>4305227.41</v>
      </c>
      <c r="G848" s="427"/>
      <c r="H848" s="427">
        <f>SUM(H828:H847)</f>
        <v>4202751.7300000004</v>
      </c>
      <c r="I848" s="427"/>
      <c r="J848" s="427">
        <f>SUM(J828:J847)</f>
        <v>4334019.4799999986</v>
      </c>
      <c r="K848" s="428">
        <f>SUM(K828:K847)</f>
        <v>74</v>
      </c>
      <c r="L848" s="428"/>
      <c r="M848" s="427">
        <f>SUM(M828:M847)</f>
        <v>4645656.4599999981</v>
      </c>
      <c r="N848" s="428">
        <f>SUM(N828:N847)</f>
        <v>76</v>
      </c>
      <c r="O848" s="427"/>
      <c r="P848" s="427">
        <f>SUM(P828:P847)</f>
        <v>4569653.43</v>
      </c>
      <c r="Q848" s="428">
        <f>SUM(Q828:Q847)</f>
        <v>78</v>
      </c>
      <c r="R848" s="427">
        <f>SUM(R828:R847)</f>
        <v>4714744</v>
      </c>
      <c r="S848" s="428">
        <f>SUM(S828:S847)</f>
        <v>73</v>
      </c>
      <c r="T848" s="427">
        <f t="shared" ref="T848:Y848" si="149">SUM(T828:T847)</f>
        <v>0</v>
      </c>
      <c r="U848" s="427">
        <f>SUM(U828:U847)</f>
        <v>11498.79</v>
      </c>
      <c r="V848" s="427">
        <f t="shared" si="149"/>
        <v>1430313.63</v>
      </c>
      <c r="W848" s="427">
        <f t="shared" si="149"/>
        <v>1441812.42</v>
      </c>
      <c r="X848" s="427">
        <f>SUM(X828:X847)</f>
        <v>4626736</v>
      </c>
      <c r="Y848" s="427">
        <f t="shared" si="149"/>
        <v>88008</v>
      </c>
      <c r="Z848" s="287"/>
      <c r="AA848" s="285"/>
      <c r="AB848" s="264"/>
      <c r="AC848" s="264"/>
    </row>
    <row r="849" spans="1:29">
      <c r="A849" s="426"/>
      <c r="B849" s="426"/>
      <c r="C849" s="426"/>
      <c r="D849" s="426"/>
      <c r="E849" s="426"/>
      <c r="F849" s="427"/>
      <c r="G849" s="427"/>
      <c r="H849" s="427"/>
      <c r="I849" s="427"/>
      <c r="J849" s="427"/>
      <c r="K849" s="428"/>
      <c r="L849" s="428"/>
      <c r="M849" s="427"/>
      <c r="N849" s="428"/>
      <c r="O849" s="427"/>
      <c r="P849" s="427"/>
      <c r="Q849" s="428"/>
      <c r="R849" s="427"/>
      <c r="S849" s="428"/>
      <c r="T849" s="427"/>
      <c r="U849" s="427"/>
      <c r="V849" s="427"/>
      <c r="W849" s="427"/>
      <c r="X849" s="427"/>
      <c r="Y849" s="427"/>
      <c r="Z849" s="287"/>
      <c r="AA849" s="285"/>
      <c r="AB849" s="264"/>
      <c r="AC849" s="264"/>
    </row>
    <row r="850" spans="1:29">
      <c r="A850" s="426" t="s">
        <v>794</v>
      </c>
      <c r="B850" s="426" t="s">
        <v>1194</v>
      </c>
      <c r="C850" s="426" t="s">
        <v>1195</v>
      </c>
      <c r="D850" s="426" t="s">
        <v>837</v>
      </c>
      <c r="E850" s="426" t="s">
        <v>838</v>
      </c>
      <c r="F850" s="427">
        <v>1471.62</v>
      </c>
      <c r="G850" s="427"/>
      <c r="H850" s="427">
        <v>2927.36</v>
      </c>
      <c r="I850" s="427"/>
      <c r="J850" s="427">
        <v>0</v>
      </c>
      <c r="K850" s="428"/>
      <c r="L850" s="428"/>
      <c r="M850" s="427">
        <v>0</v>
      </c>
      <c r="N850" s="428"/>
      <c r="O850" s="427"/>
      <c r="P850" s="427">
        <v>0</v>
      </c>
      <c r="Q850" s="428"/>
      <c r="R850" s="427">
        <v>0</v>
      </c>
      <c r="S850" s="428"/>
      <c r="T850" s="427">
        <v>0</v>
      </c>
      <c r="U850" s="427">
        <v>0</v>
      </c>
      <c r="V850" s="427">
        <v>0</v>
      </c>
      <c r="W850" s="427">
        <f t="shared" si="145"/>
        <v>0</v>
      </c>
      <c r="X850" s="427">
        <v>0</v>
      </c>
      <c r="Y850" s="427">
        <f>R850-X850</f>
        <v>0</v>
      </c>
      <c r="Z850" s="287"/>
      <c r="AA850" s="285"/>
      <c r="AB850" s="264"/>
      <c r="AC850" s="264"/>
    </row>
    <row r="851" spans="1:29">
      <c r="A851" s="426" t="s">
        <v>794</v>
      </c>
      <c r="B851" s="426" t="s">
        <v>1194</v>
      </c>
      <c r="C851" s="426" t="s">
        <v>1195</v>
      </c>
      <c r="D851" s="426" t="s">
        <v>1026</v>
      </c>
      <c r="E851" s="426" t="s">
        <v>1027</v>
      </c>
      <c r="F851" s="427">
        <v>37108.21</v>
      </c>
      <c r="G851" s="427"/>
      <c r="H851" s="427">
        <v>40212.019999999997</v>
      </c>
      <c r="I851" s="427"/>
      <c r="J851" s="427">
        <v>0</v>
      </c>
      <c r="K851" s="427"/>
      <c r="L851" s="427"/>
      <c r="M851" s="427">
        <v>0</v>
      </c>
      <c r="N851" s="427"/>
      <c r="O851" s="427"/>
      <c r="P851" s="427">
        <v>0</v>
      </c>
      <c r="Q851" s="427"/>
      <c r="R851" s="427">
        <v>0</v>
      </c>
      <c r="S851" s="427"/>
      <c r="T851" s="427">
        <v>0</v>
      </c>
      <c r="U851" s="427">
        <v>0</v>
      </c>
      <c r="V851" s="427">
        <v>0</v>
      </c>
      <c r="W851" s="427">
        <f t="shared" si="145"/>
        <v>0</v>
      </c>
      <c r="X851" s="427">
        <v>0</v>
      </c>
      <c r="Y851" s="427">
        <f>R851-X851</f>
        <v>0</v>
      </c>
      <c r="Z851" s="287"/>
      <c r="AA851" s="285"/>
      <c r="AB851" s="264"/>
      <c r="AC851" s="264"/>
    </row>
    <row r="852" spans="1:29">
      <c r="A852" s="426" t="s">
        <v>794</v>
      </c>
      <c r="B852" s="426" t="s">
        <v>1194</v>
      </c>
      <c r="C852" s="426" t="s">
        <v>1195</v>
      </c>
      <c r="D852" s="426" t="s">
        <v>803</v>
      </c>
      <c r="E852" s="426" t="s">
        <v>804</v>
      </c>
      <c r="F852" s="427">
        <v>518.1</v>
      </c>
      <c r="G852" s="427"/>
      <c r="H852" s="427">
        <v>604.4</v>
      </c>
      <c r="I852" s="427"/>
      <c r="J852" s="427">
        <v>0</v>
      </c>
      <c r="K852" s="427"/>
      <c r="L852" s="427"/>
      <c r="M852" s="427">
        <v>0</v>
      </c>
      <c r="N852" s="427"/>
      <c r="O852" s="427"/>
      <c r="P852" s="427">
        <v>0</v>
      </c>
      <c r="Q852" s="427"/>
      <c r="R852" s="427">
        <v>0</v>
      </c>
      <c r="S852" s="427"/>
      <c r="T852" s="427">
        <v>0</v>
      </c>
      <c r="U852" s="427">
        <v>0</v>
      </c>
      <c r="V852" s="427">
        <v>0</v>
      </c>
      <c r="W852" s="427">
        <f t="shared" si="145"/>
        <v>0</v>
      </c>
      <c r="X852" s="427">
        <v>0</v>
      </c>
      <c r="Y852" s="427">
        <f>R852-X852</f>
        <v>0</v>
      </c>
      <c r="Z852" s="287"/>
      <c r="AA852" s="285"/>
      <c r="AB852" s="264"/>
      <c r="AC852" s="264"/>
    </row>
    <row r="853" spans="1:29">
      <c r="A853" s="426" t="s">
        <v>794</v>
      </c>
      <c r="B853" s="426" t="s">
        <v>1194</v>
      </c>
      <c r="C853" s="426" t="s">
        <v>1195</v>
      </c>
      <c r="D853" s="426" t="s">
        <v>805</v>
      </c>
      <c r="E853" s="426" t="s">
        <v>806</v>
      </c>
      <c r="F853" s="427">
        <v>83.47</v>
      </c>
      <c r="G853" s="427"/>
      <c r="H853" s="427">
        <v>86</v>
      </c>
      <c r="I853" s="427"/>
      <c r="J853" s="427">
        <v>0</v>
      </c>
      <c r="K853" s="427"/>
      <c r="L853" s="427"/>
      <c r="M853" s="427">
        <v>0</v>
      </c>
      <c r="N853" s="427"/>
      <c r="O853" s="427"/>
      <c r="P853" s="427">
        <v>0</v>
      </c>
      <c r="Q853" s="427"/>
      <c r="R853" s="427">
        <v>0</v>
      </c>
      <c r="S853" s="427"/>
      <c r="T853" s="427">
        <v>0</v>
      </c>
      <c r="U853" s="427">
        <v>0</v>
      </c>
      <c r="V853" s="427">
        <v>0</v>
      </c>
      <c r="W853" s="427">
        <f t="shared" si="145"/>
        <v>0</v>
      </c>
      <c r="X853" s="427">
        <v>0</v>
      </c>
      <c r="Y853" s="427">
        <f>R853-X853</f>
        <v>0</v>
      </c>
      <c r="Z853" s="287"/>
      <c r="AA853" s="285"/>
      <c r="AB853" s="264"/>
      <c r="AC853" s="264"/>
    </row>
    <row r="854" spans="1:29">
      <c r="A854" s="426" t="s">
        <v>794</v>
      </c>
      <c r="B854" s="426" t="s">
        <v>1194</v>
      </c>
      <c r="C854" s="426" t="s">
        <v>1195</v>
      </c>
      <c r="D854" s="426" t="s">
        <v>831</v>
      </c>
      <c r="E854" s="426" t="s">
        <v>832</v>
      </c>
      <c r="F854" s="427">
        <v>3537.21</v>
      </c>
      <c r="G854" s="427"/>
      <c r="H854" s="427">
        <v>4766.8900000000003</v>
      </c>
      <c r="I854" s="427"/>
      <c r="J854" s="427">
        <v>0</v>
      </c>
      <c r="K854" s="428"/>
      <c r="L854" s="428"/>
      <c r="M854" s="427">
        <v>0</v>
      </c>
      <c r="N854" s="428"/>
      <c r="O854" s="427"/>
      <c r="P854" s="427">
        <v>0</v>
      </c>
      <c r="Q854" s="428"/>
      <c r="R854" s="427">
        <v>0</v>
      </c>
      <c r="S854" s="428"/>
      <c r="T854" s="427">
        <v>0</v>
      </c>
      <c r="U854" s="427">
        <v>0</v>
      </c>
      <c r="V854" s="427">
        <v>0</v>
      </c>
      <c r="W854" s="427">
        <f t="shared" si="145"/>
        <v>0</v>
      </c>
      <c r="X854" s="427">
        <v>0</v>
      </c>
      <c r="Y854" s="427">
        <f>R854-X854</f>
        <v>0</v>
      </c>
      <c r="Z854" s="287"/>
      <c r="AA854" s="285"/>
      <c r="AB854" s="264"/>
      <c r="AC854" s="264"/>
    </row>
    <row r="855" spans="1:29">
      <c r="A855" s="426"/>
      <c r="B855" s="426"/>
      <c r="C855" s="426"/>
      <c r="D855" s="426"/>
      <c r="E855" s="426"/>
      <c r="F855" s="427">
        <f>SUM(F850:F854)</f>
        <v>42718.61</v>
      </c>
      <c r="G855" s="427"/>
      <c r="H855" s="427">
        <f>SUM(H850:H854)</f>
        <v>48596.67</v>
      </c>
      <c r="I855" s="427"/>
      <c r="J855" s="427">
        <f>SUM(J850:J854)</f>
        <v>0</v>
      </c>
      <c r="K855" s="428"/>
      <c r="L855" s="428"/>
      <c r="M855" s="427">
        <f>SUM(M850:M854)</f>
        <v>0</v>
      </c>
      <c r="N855" s="428"/>
      <c r="O855" s="427"/>
      <c r="P855" s="427">
        <f>SUM(P850:P854)</f>
        <v>0</v>
      </c>
      <c r="Q855" s="428"/>
      <c r="R855" s="427">
        <f>SUM(R850:R854)</f>
        <v>0</v>
      </c>
      <c r="S855" s="428"/>
      <c r="T855" s="427">
        <f t="shared" ref="T855:Y855" si="150">SUM(T850:T854)</f>
        <v>0</v>
      </c>
      <c r="U855" s="427">
        <f t="shared" si="150"/>
        <v>0</v>
      </c>
      <c r="V855" s="427">
        <f t="shared" si="150"/>
        <v>0</v>
      </c>
      <c r="W855" s="427">
        <f t="shared" si="150"/>
        <v>0</v>
      </c>
      <c r="X855" s="427">
        <f t="shared" si="150"/>
        <v>0</v>
      </c>
      <c r="Y855" s="427">
        <f t="shared" si="150"/>
        <v>0</v>
      </c>
      <c r="Z855" s="287"/>
      <c r="AA855" s="285"/>
      <c r="AB855" s="264"/>
      <c r="AC855" s="264"/>
    </row>
    <row r="856" spans="1:29">
      <c r="A856" s="426"/>
      <c r="B856" s="426"/>
      <c r="C856" s="426"/>
      <c r="D856" s="426"/>
      <c r="E856" s="426"/>
      <c r="F856" s="427"/>
      <c r="G856" s="427"/>
      <c r="H856" s="427"/>
      <c r="I856" s="427"/>
      <c r="J856" s="427"/>
      <c r="K856" s="428"/>
      <c r="L856" s="428"/>
      <c r="M856" s="427"/>
      <c r="N856" s="428"/>
      <c r="O856" s="427"/>
      <c r="P856" s="427"/>
      <c r="Q856" s="428"/>
      <c r="R856" s="427"/>
      <c r="S856" s="428"/>
      <c r="T856" s="427"/>
      <c r="U856" s="427"/>
      <c r="V856" s="427"/>
      <c r="W856" s="427"/>
      <c r="X856" s="427"/>
      <c r="Y856" s="427"/>
      <c r="Z856" s="287"/>
      <c r="AA856" s="285"/>
      <c r="AB856" s="264"/>
      <c r="AC856" s="264"/>
    </row>
    <row r="857" spans="1:29">
      <c r="A857" s="426" t="s">
        <v>794</v>
      </c>
      <c r="B857" s="426" t="s">
        <v>1196</v>
      </c>
      <c r="C857" s="426" t="s">
        <v>1197</v>
      </c>
      <c r="D857" s="426" t="s">
        <v>837</v>
      </c>
      <c r="E857" s="426" t="s">
        <v>838</v>
      </c>
      <c r="F857" s="427">
        <v>0</v>
      </c>
      <c r="G857" s="427"/>
      <c r="H857" s="427">
        <v>267.89999999999998</v>
      </c>
      <c r="I857" s="427"/>
      <c r="J857" s="427">
        <v>0</v>
      </c>
      <c r="K857" s="428"/>
      <c r="L857" s="428"/>
      <c r="M857" s="427">
        <v>0</v>
      </c>
      <c r="N857" s="428"/>
      <c r="O857" s="427"/>
      <c r="P857" s="427">
        <v>0</v>
      </c>
      <c r="Q857" s="428"/>
      <c r="R857" s="427">
        <v>0</v>
      </c>
      <c r="S857" s="428"/>
      <c r="T857" s="427">
        <v>0</v>
      </c>
      <c r="U857" s="427">
        <v>0</v>
      </c>
      <c r="V857" s="427">
        <v>0</v>
      </c>
      <c r="W857" s="427">
        <f t="shared" si="145"/>
        <v>0</v>
      </c>
      <c r="X857" s="427">
        <v>0</v>
      </c>
      <c r="Y857" s="427">
        <f>R857-X857</f>
        <v>0</v>
      </c>
      <c r="Z857" s="287"/>
      <c r="AA857" s="285"/>
      <c r="AB857" s="264"/>
      <c r="AC857" s="264"/>
    </row>
    <row r="858" spans="1:29">
      <c r="A858" s="426" t="s">
        <v>794</v>
      </c>
      <c r="B858" s="426" t="s">
        <v>1196</v>
      </c>
      <c r="C858" s="426" t="s">
        <v>1197</v>
      </c>
      <c r="D858" s="426" t="s">
        <v>1026</v>
      </c>
      <c r="E858" s="426" t="s">
        <v>1027</v>
      </c>
      <c r="F858" s="427">
        <v>-15424.78</v>
      </c>
      <c r="G858" s="427"/>
      <c r="H858" s="427">
        <v>44964.959999999999</v>
      </c>
      <c r="I858" s="427"/>
      <c r="J858" s="427">
        <v>0</v>
      </c>
      <c r="K858" s="428"/>
      <c r="L858" s="428"/>
      <c r="M858" s="427">
        <v>0</v>
      </c>
      <c r="N858" s="428"/>
      <c r="O858" s="427"/>
      <c r="P858" s="427">
        <v>0</v>
      </c>
      <c r="Q858" s="428"/>
      <c r="R858" s="427">
        <v>0</v>
      </c>
      <c r="S858" s="428"/>
      <c r="T858" s="427">
        <v>0</v>
      </c>
      <c r="U858" s="427">
        <v>0</v>
      </c>
      <c r="V858" s="427">
        <v>0</v>
      </c>
      <c r="W858" s="427">
        <f t="shared" si="145"/>
        <v>0</v>
      </c>
      <c r="X858" s="427">
        <v>0</v>
      </c>
      <c r="Y858" s="427">
        <f>R858-X858</f>
        <v>0</v>
      </c>
      <c r="Z858" s="287"/>
      <c r="AA858" s="285"/>
      <c r="AB858" s="264"/>
      <c r="AC858" s="264"/>
    </row>
    <row r="859" spans="1:29">
      <c r="A859" s="426" t="s">
        <v>794</v>
      </c>
      <c r="B859" s="426" t="s">
        <v>1196</v>
      </c>
      <c r="C859" s="426" t="s">
        <v>1197</v>
      </c>
      <c r="D859" s="426" t="s">
        <v>803</v>
      </c>
      <c r="E859" s="426" t="s">
        <v>804</v>
      </c>
      <c r="F859" s="427">
        <v>0</v>
      </c>
      <c r="G859" s="427"/>
      <c r="H859" s="427">
        <v>588.32000000000005</v>
      </c>
      <c r="I859" s="427"/>
      <c r="J859" s="427">
        <v>0</v>
      </c>
      <c r="K859" s="428"/>
      <c r="L859" s="428"/>
      <c r="M859" s="427">
        <v>0</v>
      </c>
      <c r="N859" s="428"/>
      <c r="O859" s="427"/>
      <c r="P859" s="427">
        <v>0</v>
      </c>
      <c r="Q859" s="428"/>
      <c r="R859" s="427">
        <v>0</v>
      </c>
      <c r="S859" s="428"/>
      <c r="T859" s="427">
        <v>0</v>
      </c>
      <c r="U859" s="427">
        <v>0</v>
      </c>
      <c r="V859" s="427">
        <v>0</v>
      </c>
      <c r="W859" s="427">
        <f t="shared" si="145"/>
        <v>0</v>
      </c>
      <c r="X859" s="427">
        <v>0</v>
      </c>
      <c r="Y859" s="427">
        <f>R859-X859</f>
        <v>0</v>
      </c>
      <c r="Z859" s="287"/>
      <c r="AA859" s="285"/>
      <c r="AB859" s="264"/>
      <c r="AC859" s="264"/>
    </row>
    <row r="860" spans="1:29">
      <c r="A860" s="426" t="s">
        <v>794</v>
      </c>
      <c r="B860" s="426" t="s">
        <v>1196</v>
      </c>
      <c r="C860" s="426" t="s">
        <v>1197</v>
      </c>
      <c r="D860" s="426" t="s">
        <v>805</v>
      </c>
      <c r="E860" s="426" t="s">
        <v>806</v>
      </c>
      <c r="F860" s="427">
        <v>0</v>
      </c>
      <c r="G860" s="427"/>
      <c r="H860" s="427">
        <v>10.94</v>
      </c>
      <c r="I860" s="427"/>
      <c r="J860" s="427">
        <v>0</v>
      </c>
      <c r="K860" s="428"/>
      <c r="L860" s="428"/>
      <c r="M860" s="427">
        <v>0</v>
      </c>
      <c r="N860" s="428"/>
      <c r="O860" s="427"/>
      <c r="P860" s="427">
        <v>0</v>
      </c>
      <c r="Q860" s="428"/>
      <c r="R860" s="427">
        <v>0</v>
      </c>
      <c r="S860" s="428"/>
      <c r="T860" s="427">
        <v>0</v>
      </c>
      <c r="U860" s="427">
        <v>0</v>
      </c>
      <c r="V860" s="427">
        <v>0</v>
      </c>
      <c r="W860" s="427">
        <f t="shared" si="145"/>
        <v>0</v>
      </c>
      <c r="X860" s="427">
        <v>0</v>
      </c>
      <c r="Y860" s="427">
        <f>R860-X860</f>
        <v>0</v>
      </c>
      <c r="Z860" s="287"/>
      <c r="AA860" s="285"/>
      <c r="AB860" s="264"/>
      <c r="AC860" s="264"/>
    </row>
    <row r="861" spans="1:29">
      <c r="A861" s="426" t="s">
        <v>794</v>
      </c>
      <c r="B861" s="426" t="s">
        <v>1196</v>
      </c>
      <c r="C861" s="426" t="s">
        <v>1197</v>
      </c>
      <c r="D861" s="426" t="s">
        <v>831</v>
      </c>
      <c r="E861" s="426" t="s">
        <v>832</v>
      </c>
      <c r="F861" s="427">
        <v>0</v>
      </c>
      <c r="G861" s="427"/>
      <c r="H861" s="427">
        <v>5136.5600000000004</v>
      </c>
      <c r="I861" s="427"/>
      <c r="J861" s="427">
        <v>0</v>
      </c>
      <c r="K861" s="428"/>
      <c r="L861" s="428"/>
      <c r="M861" s="427">
        <v>0</v>
      </c>
      <c r="N861" s="428"/>
      <c r="O861" s="427"/>
      <c r="P861" s="427">
        <v>0</v>
      </c>
      <c r="Q861" s="428"/>
      <c r="R861" s="427">
        <v>0</v>
      </c>
      <c r="S861" s="428"/>
      <c r="T861" s="427">
        <v>0</v>
      </c>
      <c r="U861" s="427">
        <v>0</v>
      </c>
      <c r="V861" s="427">
        <v>0</v>
      </c>
      <c r="W861" s="427">
        <f t="shared" si="145"/>
        <v>0</v>
      </c>
      <c r="X861" s="427">
        <v>0</v>
      </c>
      <c r="Y861" s="427">
        <f>R861-X861</f>
        <v>0</v>
      </c>
      <c r="Z861" s="287"/>
      <c r="AA861" s="285"/>
      <c r="AB861" s="264"/>
      <c r="AC861" s="264"/>
    </row>
    <row r="862" spans="1:29">
      <c r="A862" s="426"/>
      <c r="B862" s="426"/>
      <c r="C862" s="426"/>
      <c r="D862" s="426"/>
      <c r="E862" s="426"/>
      <c r="F862" s="427">
        <f>SUM(F857:F861)</f>
        <v>-15424.78</v>
      </c>
      <c r="G862" s="427"/>
      <c r="H862" s="427">
        <f>SUM(H857:H861)</f>
        <v>50968.68</v>
      </c>
      <c r="I862" s="427"/>
      <c r="J862" s="427">
        <f>SUM(J857:J861)</f>
        <v>0</v>
      </c>
      <c r="K862" s="428"/>
      <c r="L862" s="428"/>
      <c r="M862" s="427">
        <f>SUM(M857:M861)</f>
        <v>0</v>
      </c>
      <c r="N862" s="428"/>
      <c r="O862" s="427"/>
      <c r="P862" s="427">
        <f>SUM(P857:P861)</f>
        <v>0</v>
      </c>
      <c r="Q862" s="428"/>
      <c r="R862" s="427">
        <f>SUM(R857:R861)</f>
        <v>0</v>
      </c>
      <c r="S862" s="428"/>
      <c r="T862" s="427">
        <f t="shared" ref="T862:Y862" si="151">SUM(T857:T861)</f>
        <v>0</v>
      </c>
      <c r="U862" s="427">
        <f t="shared" si="151"/>
        <v>0</v>
      </c>
      <c r="V862" s="427">
        <f t="shared" si="151"/>
        <v>0</v>
      </c>
      <c r="W862" s="427">
        <f t="shared" si="151"/>
        <v>0</v>
      </c>
      <c r="X862" s="427">
        <f t="shared" si="151"/>
        <v>0</v>
      </c>
      <c r="Y862" s="427">
        <f t="shared" si="151"/>
        <v>0</v>
      </c>
      <c r="Z862" s="287"/>
      <c r="AA862" s="285"/>
      <c r="AB862" s="264"/>
      <c r="AC862" s="264"/>
    </row>
    <row r="863" spans="1:29">
      <c r="A863" s="426"/>
      <c r="B863" s="426"/>
      <c r="C863" s="426"/>
      <c r="D863" s="426"/>
      <c r="E863" s="426"/>
      <c r="F863" s="427"/>
      <c r="G863" s="427"/>
      <c r="H863" s="427"/>
      <c r="I863" s="427"/>
      <c r="J863" s="427"/>
      <c r="K863" s="428"/>
      <c r="L863" s="428"/>
      <c r="M863" s="427"/>
      <c r="N863" s="428"/>
      <c r="O863" s="427"/>
      <c r="P863" s="427"/>
      <c r="Q863" s="428"/>
      <c r="R863" s="427"/>
      <c r="S863" s="428"/>
      <c r="T863" s="427"/>
      <c r="U863" s="427"/>
      <c r="V863" s="427"/>
      <c r="W863" s="427"/>
      <c r="X863" s="427"/>
      <c r="Y863" s="427"/>
      <c r="Z863" s="287"/>
      <c r="AA863" s="285"/>
      <c r="AB863" s="264"/>
      <c r="AC863" s="264"/>
    </row>
    <row r="864" spans="1:29">
      <c r="A864" s="426" t="s">
        <v>794</v>
      </c>
      <c r="B864" s="426" t="s">
        <v>1198</v>
      </c>
      <c r="C864" s="426" t="s">
        <v>1199</v>
      </c>
      <c r="D864" s="426" t="s">
        <v>797</v>
      </c>
      <c r="E864" s="426" t="s">
        <v>798</v>
      </c>
      <c r="F864" s="427">
        <v>396533.83</v>
      </c>
      <c r="G864" s="427"/>
      <c r="H864" s="427">
        <v>367550.01</v>
      </c>
      <c r="I864" s="427"/>
      <c r="J864" s="427">
        <v>327761.75</v>
      </c>
      <c r="K864" s="428">
        <v>4</v>
      </c>
      <c r="L864" s="428"/>
      <c r="M864" s="427">
        <v>289114.03000000003</v>
      </c>
      <c r="N864" s="428">
        <v>3</v>
      </c>
      <c r="O864" s="427"/>
      <c r="P864" s="427">
        <v>290401.77</v>
      </c>
      <c r="Q864" s="428">
        <v>5</v>
      </c>
      <c r="R864" s="429">
        <v>195306</v>
      </c>
      <c r="S864" s="428">
        <v>3</v>
      </c>
      <c r="T864" s="427">
        <v>0</v>
      </c>
      <c r="U864" s="427">
        <v>0</v>
      </c>
      <c r="V864" s="429">
        <v>87606.74</v>
      </c>
      <c r="W864" s="427">
        <f t="shared" si="145"/>
        <v>87606.74</v>
      </c>
      <c r="X864" s="427">
        <v>287971</v>
      </c>
      <c r="Y864" s="427">
        <f t="shared" ref="Y864:Y872" si="152">R864-X864</f>
        <v>-92665</v>
      </c>
      <c r="Z864" s="287"/>
      <c r="AA864" s="285"/>
      <c r="AB864" s="264"/>
      <c r="AC864" s="264"/>
    </row>
    <row r="865" spans="1:29">
      <c r="A865" s="426" t="s">
        <v>794</v>
      </c>
      <c r="B865" s="426" t="s">
        <v>1198</v>
      </c>
      <c r="C865" s="426" t="s">
        <v>1199</v>
      </c>
      <c r="D865" s="426" t="s">
        <v>835</v>
      </c>
      <c r="E865" s="426" t="s">
        <v>836</v>
      </c>
      <c r="F865" s="427">
        <v>153.85</v>
      </c>
      <c r="G865" s="427"/>
      <c r="H865" s="427">
        <v>0</v>
      </c>
      <c r="I865" s="427"/>
      <c r="J865" s="427">
        <v>900</v>
      </c>
      <c r="K865" s="428"/>
      <c r="L865" s="428"/>
      <c r="M865" s="427">
        <v>243.95</v>
      </c>
      <c r="N865" s="428"/>
      <c r="O865" s="427"/>
      <c r="P865" s="427">
        <v>1000</v>
      </c>
      <c r="Q865" s="428"/>
      <c r="R865" s="427">
        <v>0</v>
      </c>
      <c r="S865" s="428"/>
      <c r="T865" s="427">
        <v>0</v>
      </c>
      <c r="U865" s="427">
        <v>0</v>
      </c>
      <c r="V865" s="427">
        <v>0</v>
      </c>
      <c r="W865" s="427">
        <f t="shared" si="145"/>
        <v>0</v>
      </c>
      <c r="X865" s="427">
        <v>0</v>
      </c>
      <c r="Y865" s="427">
        <f t="shared" si="152"/>
        <v>0</v>
      </c>
      <c r="Z865" s="287"/>
      <c r="AA865" s="285"/>
      <c r="AB865" s="264"/>
      <c r="AC865" s="264"/>
    </row>
    <row r="866" spans="1:29">
      <c r="A866" s="426" t="s">
        <v>794</v>
      </c>
      <c r="B866" s="426" t="s">
        <v>1198</v>
      </c>
      <c r="C866" s="426" t="s">
        <v>1199</v>
      </c>
      <c r="D866" s="426" t="s">
        <v>837</v>
      </c>
      <c r="E866" s="426" t="s">
        <v>838</v>
      </c>
      <c r="F866" s="427">
        <v>38528.35</v>
      </c>
      <c r="G866" s="427"/>
      <c r="H866" s="427">
        <v>46875.73</v>
      </c>
      <c r="I866" s="427"/>
      <c r="J866" s="427">
        <v>46811.47</v>
      </c>
      <c r="K866" s="428"/>
      <c r="L866" s="428"/>
      <c r="M866" s="427">
        <v>24364.82</v>
      </c>
      <c r="N866" s="428"/>
      <c r="O866" s="427"/>
      <c r="P866" s="427">
        <v>50000</v>
      </c>
      <c r="Q866" s="428"/>
      <c r="R866" s="427">
        <v>19045</v>
      </c>
      <c r="S866" s="428"/>
      <c r="T866" s="427">
        <v>0</v>
      </c>
      <c r="U866" s="427">
        <v>0</v>
      </c>
      <c r="V866" s="429">
        <v>10922.76</v>
      </c>
      <c r="W866" s="427">
        <f t="shared" si="145"/>
        <v>10922.76</v>
      </c>
      <c r="X866" s="427">
        <v>41013</v>
      </c>
      <c r="Y866" s="427">
        <f t="shared" si="152"/>
        <v>-21968</v>
      </c>
      <c r="Z866" s="287"/>
      <c r="AA866" s="285"/>
      <c r="AB866" s="264"/>
      <c r="AC866" s="264"/>
    </row>
    <row r="867" spans="1:29">
      <c r="A867" s="426" t="s">
        <v>794</v>
      </c>
      <c r="B867" s="426" t="s">
        <v>1198</v>
      </c>
      <c r="C867" s="426" t="s">
        <v>1199</v>
      </c>
      <c r="D867" s="426" t="s">
        <v>1153</v>
      </c>
      <c r="E867" s="426" t="s">
        <v>1154</v>
      </c>
      <c r="F867" s="427">
        <v>2815.99</v>
      </c>
      <c r="G867" s="427"/>
      <c r="H867" s="427">
        <v>3802.85</v>
      </c>
      <c r="I867" s="427"/>
      <c r="J867" s="427">
        <v>3233.37</v>
      </c>
      <c r="K867" s="428"/>
      <c r="L867" s="428"/>
      <c r="M867" s="427">
        <v>218.26</v>
      </c>
      <c r="N867" s="428"/>
      <c r="O867" s="427"/>
      <c r="P867" s="427">
        <v>7000</v>
      </c>
      <c r="Q867" s="428"/>
      <c r="R867" s="427">
        <v>1000</v>
      </c>
      <c r="S867" s="428"/>
      <c r="T867" s="427">
        <v>0</v>
      </c>
      <c r="U867" s="427">
        <v>0</v>
      </c>
      <c r="V867" s="429">
        <v>147.97</v>
      </c>
      <c r="W867" s="427">
        <f t="shared" si="145"/>
        <v>147.97</v>
      </c>
      <c r="X867" s="427">
        <v>1000</v>
      </c>
      <c r="Y867" s="427">
        <f t="shared" si="152"/>
        <v>0</v>
      </c>
      <c r="Z867" s="287"/>
      <c r="AA867" s="285"/>
      <c r="AB867" s="264"/>
      <c r="AC867" s="264"/>
    </row>
    <row r="868" spans="1:29">
      <c r="A868" s="426" t="s">
        <v>794</v>
      </c>
      <c r="B868" s="426" t="s">
        <v>1198</v>
      </c>
      <c r="C868" s="426" t="s">
        <v>1199</v>
      </c>
      <c r="D868" s="426" t="s">
        <v>1026</v>
      </c>
      <c r="E868" s="426" t="s">
        <v>1027</v>
      </c>
      <c r="F868" s="427">
        <v>775.34</v>
      </c>
      <c r="G868" s="427"/>
      <c r="H868" s="427">
        <v>0</v>
      </c>
      <c r="I868" s="427"/>
      <c r="J868" s="427">
        <v>0</v>
      </c>
      <c r="K868" s="428"/>
      <c r="L868" s="428"/>
      <c r="M868" s="427">
        <v>0</v>
      </c>
      <c r="N868" s="428"/>
      <c r="O868" s="427"/>
      <c r="P868" s="427">
        <v>0</v>
      </c>
      <c r="Q868" s="428"/>
      <c r="R868" s="427">
        <v>0</v>
      </c>
      <c r="S868" s="428"/>
      <c r="T868" s="427">
        <v>0</v>
      </c>
      <c r="U868" s="427">
        <v>0</v>
      </c>
      <c r="V868" s="427">
        <v>0</v>
      </c>
      <c r="W868" s="427">
        <f t="shared" si="145"/>
        <v>0</v>
      </c>
      <c r="X868" s="427">
        <v>0</v>
      </c>
      <c r="Y868" s="427">
        <f t="shared" si="152"/>
        <v>0</v>
      </c>
      <c r="Z868" s="287"/>
      <c r="AA868" s="285"/>
      <c r="AB868" s="264"/>
      <c r="AC868" s="264"/>
    </row>
    <row r="869" spans="1:29">
      <c r="A869" s="426" t="s">
        <v>794</v>
      </c>
      <c r="B869" s="426" t="s">
        <v>1198</v>
      </c>
      <c r="C869" s="426" t="s">
        <v>1199</v>
      </c>
      <c r="D869" s="426" t="s">
        <v>803</v>
      </c>
      <c r="E869" s="426" t="s">
        <v>804</v>
      </c>
      <c r="F869" s="427">
        <v>6383.43</v>
      </c>
      <c r="G869" s="427"/>
      <c r="H869" s="427">
        <v>5941.11</v>
      </c>
      <c r="I869" s="427"/>
      <c r="J869" s="427">
        <v>5577.76</v>
      </c>
      <c r="K869" s="428"/>
      <c r="L869" s="428"/>
      <c r="M869" s="427">
        <v>4385.6400000000003</v>
      </c>
      <c r="N869" s="428"/>
      <c r="O869" s="427"/>
      <c r="P869" s="427">
        <v>5748</v>
      </c>
      <c r="Q869" s="428"/>
      <c r="R869" s="427">
        <v>2542</v>
      </c>
      <c r="S869" s="428"/>
      <c r="T869" s="427">
        <v>0</v>
      </c>
      <c r="U869" s="427">
        <v>0</v>
      </c>
      <c r="V869" s="429">
        <v>1391.23</v>
      </c>
      <c r="W869" s="427">
        <f t="shared" si="145"/>
        <v>1391.23</v>
      </c>
      <c r="X869" s="427">
        <v>2542</v>
      </c>
      <c r="Y869" s="427">
        <f t="shared" si="152"/>
        <v>0</v>
      </c>
      <c r="Z869" s="287"/>
      <c r="AA869" s="285"/>
      <c r="AB869" s="264"/>
      <c r="AC869" s="264"/>
    </row>
    <row r="870" spans="1:29">
      <c r="A870" s="426" t="s">
        <v>794</v>
      </c>
      <c r="B870" s="426" t="s">
        <v>1198</v>
      </c>
      <c r="C870" s="426" t="s">
        <v>1199</v>
      </c>
      <c r="D870" s="426" t="s">
        <v>805</v>
      </c>
      <c r="E870" s="426" t="s">
        <v>806</v>
      </c>
      <c r="F870" s="427">
        <v>0</v>
      </c>
      <c r="G870" s="427"/>
      <c r="H870" s="427">
        <v>0</v>
      </c>
      <c r="I870" s="427"/>
      <c r="J870" s="427">
        <v>0</v>
      </c>
      <c r="K870" s="428"/>
      <c r="L870" s="428"/>
      <c r="M870" s="427">
        <v>997.75</v>
      </c>
      <c r="N870" s="428"/>
      <c r="O870" s="427"/>
      <c r="P870" s="427">
        <v>0</v>
      </c>
      <c r="Q870" s="428"/>
      <c r="R870" s="427">
        <v>0</v>
      </c>
      <c r="S870" s="428"/>
      <c r="T870" s="427">
        <v>0</v>
      </c>
      <c r="U870" s="427">
        <v>0</v>
      </c>
      <c r="V870" s="429">
        <v>0</v>
      </c>
      <c r="W870" s="427">
        <f>T870+U870+V870</f>
        <v>0</v>
      </c>
      <c r="X870" s="427">
        <v>0</v>
      </c>
      <c r="Y870" s="427">
        <f>R870-X870</f>
        <v>0</v>
      </c>
      <c r="Z870" s="287"/>
      <c r="AA870" s="285"/>
      <c r="AB870" s="264"/>
      <c r="AC870" s="264"/>
    </row>
    <row r="871" spans="1:29">
      <c r="A871" s="426" t="s">
        <v>794</v>
      </c>
      <c r="B871" s="426" t="s">
        <v>1198</v>
      </c>
      <c r="C871" s="426" t="s">
        <v>1199</v>
      </c>
      <c r="D871" s="426" t="s">
        <v>831</v>
      </c>
      <c r="E871" s="426" t="s">
        <v>832</v>
      </c>
      <c r="F871" s="427">
        <v>36380.269999999997</v>
      </c>
      <c r="G871" s="427"/>
      <c r="H871" s="427">
        <v>34455.82</v>
      </c>
      <c r="I871" s="427"/>
      <c r="J871" s="427">
        <v>33789.1</v>
      </c>
      <c r="K871" s="428"/>
      <c r="L871" s="428"/>
      <c r="M871" s="427">
        <v>24038.34</v>
      </c>
      <c r="N871" s="428"/>
      <c r="O871" s="427"/>
      <c r="P871" s="427">
        <v>31432</v>
      </c>
      <c r="Q871" s="428"/>
      <c r="R871" s="427">
        <v>20005</v>
      </c>
      <c r="S871" s="428"/>
      <c r="T871" s="427">
        <v>0</v>
      </c>
      <c r="U871" s="427">
        <v>0</v>
      </c>
      <c r="V871" s="429">
        <v>7902.38</v>
      </c>
      <c r="W871" s="427">
        <f t="shared" si="145"/>
        <v>7902.38</v>
      </c>
      <c r="X871" s="427">
        <v>20005</v>
      </c>
      <c r="Y871" s="427">
        <f t="shared" si="152"/>
        <v>0</v>
      </c>
      <c r="Z871" s="287"/>
      <c r="AA871" s="285"/>
      <c r="AB871" s="264"/>
      <c r="AC871" s="264"/>
    </row>
    <row r="872" spans="1:29">
      <c r="A872" s="426" t="s">
        <v>794</v>
      </c>
      <c r="B872" s="426" t="s">
        <v>1198</v>
      </c>
      <c r="C872" s="426" t="s">
        <v>1199</v>
      </c>
      <c r="D872" s="426" t="s">
        <v>807</v>
      </c>
      <c r="E872" s="426" t="s">
        <v>808</v>
      </c>
      <c r="F872" s="427">
        <v>47895.03</v>
      </c>
      <c r="G872" s="427"/>
      <c r="H872" s="427">
        <v>31196.76</v>
      </c>
      <c r="I872" s="427"/>
      <c r="J872" s="427">
        <v>28813.040000000001</v>
      </c>
      <c r="K872" s="428"/>
      <c r="L872" s="428"/>
      <c r="M872" s="427">
        <v>36530.65</v>
      </c>
      <c r="N872" s="428"/>
      <c r="O872" s="427"/>
      <c r="P872" s="427">
        <v>33160</v>
      </c>
      <c r="Q872" s="428"/>
      <c r="R872" s="429">
        <v>26761</v>
      </c>
      <c r="S872" s="428"/>
      <c r="T872" s="427">
        <v>0</v>
      </c>
      <c r="U872" s="427">
        <v>0</v>
      </c>
      <c r="V872" s="429">
        <v>8612.69</v>
      </c>
      <c r="W872" s="427">
        <f t="shared" si="145"/>
        <v>8612.69</v>
      </c>
      <c r="X872" s="429">
        <v>26761</v>
      </c>
      <c r="Y872" s="427">
        <f t="shared" si="152"/>
        <v>0</v>
      </c>
      <c r="Z872" s="287"/>
      <c r="AA872" s="285"/>
      <c r="AB872" s="264"/>
      <c r="AC872" s="264"/>
    </row>
    <row r="873" spans="1:29">
      <c r="A873" s="426"/>
      <c r="B873" s="426"/>
      <c r="C873" s="426"/>
      <c r="D873" s="426"/>
      <c r="E873" s="426"/>
      <c r="F873" s="427">
        <f>SUM(F864:F872)</f>
        <v>529466.09</v>
      </c>
      <c r="G873" s="427"/>
      <c r="H873" s="427">
        <f>SUM(H864:H872)</f>
        <v>489822.27999999997</v>
      </c>
      <c r="I873" s="427"/>
      <c r="J873" s="427">
        <f>SUM(J864:J872)</f>
        <v>446886.48999999993</v>
      </c>
      <c r="K873" s="428">
        <f>SUM(K864:K872)</f>
        <v>4</v>
      </c>
      <c r="L873" s="428"/>
      <c r="M873" s="427">
        <f>SUM(M864:M872)</f>
        <v>379893.44000000012</v>
      </c>
      <c r="N873" s="428">
        <f>SUM(N864:N872)</f>
        <v>3</v>
      </c>
      <c r="O873" s="427"/>
      <c r="P873" s="427">
        <f>SUM(P864:P872)</f>
        <v>418741.77</v>
      </c>
      <c r="Q873" s="428">
        <f>SUM(Q864:Q872)</f>
        <v>5</v>
      </c>
      <c r="R873" s="427">
        <f>SUM(R864:R872)</f>
        <v>264659</v>
      </c>
      <c r="S873" s="428">
        <f>SUM(S864:S872)</f>
        <v>3</v>
      </c>
      <c r="T873" s="427">
        <f t="shared" ref="T873:Y873" si="153">SUM(T864:T872)</f>
        <v>0</v>
      </c>
      <c r="U873" s="427">
        <f t="shared" si="153"/>
        <v>0</v>
      </c>
      <c r="V873" s="427">
        <f t="shared" si="153"/>
        <v>116583.77</v>
      </c>
      <c r="W873" s="427">
        <f t="shared" si="153"/>
        <v>116583.77</v>
      </c>
      <c r="X873" s="427">
        <f>SUM(X864:X872)</f>
        <v>379292</v>
      </c>
      <c r="Y873" s="427">
        <f t="shared" si="153"/>
        <v>-114633</v>
      </c>
      <c r="Z873" s="287"/>
      <c r="AA873" s="285"/>
      <c r="AB873" s="264"/>
      <c r="AC873" s="264"/>
    </row>
    <row r="874" spans="1:29">
      <c r="A874" s="426"/>
      <c r="B874" s="426"/>
      <c r="C874" s="426"/>
      <c r="D874" s="426"/>
      <c r="E874" s="426"/>
      <c r="F874" s="427"/>
      <c r="G874" s="427"/>
      <c r="H874" s="427"/>
      <c r="I874" s="427"/>
      <c r="J874" s="427"/>
      <c r="K874" s="428"/>
      <c r="L874" s="428"/>
      <c r="M874" s="427"/>
      <c r="N874" s="428"/>
      <c r="O874" s="427"/>
      <c r="P874" s="427"/>
      <c r="Q874" s="428"/>
      <c r="R874" s="427"/>
      <c r="S874" s="428"/>
      <c r="T874" s="427"/>
      <c r="U874" s="427"/>
      <c r="V874" s="427"/>
      <c r="W874" s="427"/>
      <c r="X874" s="427"/>
      <c r="Y874" s="427"/>
      <c r="Z874" s="287"/>
      <c r="AA874" s="285"/>
      <c r="AB874" s="264"/>
      <c r="AC874" s="264"/>
    </row>
    <row r="875" spans="1:29">
      <c r="A875" s="426" t="s">
        <v>794</v>
      </c>
      <c r="B875" s="426" t="s">
        <v>1200</v>
      </c>
      <c r="C875" s="426" t="s">
        <v>1201</v>
      </c>
      <c r="D875" s="426" t="s">
        <v>797</v>
      </c>
      <c r="E875" s="426" t="s">
        <v>798</v>
      </c>
      <c r="F875" s="427">
        <v>169718.79</v>
      </c>
      <c r="G875" s="427"/>
      <c r="H875" s="427">
        <v>185752.22</v>
      </c>
      <c r="I875" s="427"/>
      <c r="J875" s="427">
        <v>167269.01999999999</v>
      </c>
      <c r="K875" s="428">
        <v>4</v>
      </c>
      <c r="L875" s="428"/>
      <c r="M875" s="427">
        <v>191606.18</v>
      </c>
      <c r="N875" s="428">
        <v>4</v>
      </c>
      <c r="O875" s="427"/>
      <c r="P875" s="427">
        <v>202416</v>
      </c>
      <c r="Q875" s="428">
        <v>4</v>
      </c>
      <c r="R875" s="427">
        <v>207180</v>
      </c>
      <c r="S875" s="428">
        <v>4</v>
      </c>
      <c r="T875" s="427">
        <v>0</v>
      </c>
      <c r="U875" s="427">
        <v>0</v>
      </c>
      <c r="V875" s="429">
        <v>66676.539999999994</v>
      </c>
      <c r="W875" s="427">
        <f t="shared" si="145"/>
        <v>66676.539999999994</v>
      </c>
      <c r="X875" s="427">
        <v>207180</v>
      </c>
      <c r="Y875" s="427">
        <f t="shared" ref="Y875:Y880" si="154">R875-X875</f>
        <v>0</v>
      </c>
      <c r="Z875" s="287"/>
      <c r="AA875" s="285"/>
      <c r="AB875" s="264"/>
      <c r="AC875" s="264"/>
    </row>
    <row r="876" spans="1:29">
      <c r="A876" s="426" t="s">
        <v>794</v>
      </c>
      <c r="B876" s="426" t="s">
        <v>1200</v>
      </c>
      <c r="C876" s="426" t="s">
        <v>1201</v>
      </c>
      <c r="D876" s="426" t="s">
        <v>835</v>
      </c>
      <c r="E876" s="426" t="s">
        <v>836</v>
      </c>
      <c r="F876" s="427">
        <v>3626.7</v>
      </c>
      <c r="G876" s="427"/>
      <c r="H876" s="427">
        <v>685.7</v>
      </c>
      <c r="I876" s="427"/>
      <c r="J876" s="427">
        <v>1605.68</v>
      </c>
      <c r="K876" s="428"/>
      <c r="L876" s="428"/>
      <c r="M876" s="427">
        <v>1362.26</v>
      </c>
      <c r="N876" s="428"/>
      <c r="O876" s="427"/>
      <c r="P876" s="427">
        <v>0</v>
      </c>
      <c r="Q876" s="428"/>
      <c r="R876" s="427">
        <v>200</v>
      </c>
      <c r="S876" s="428"/>
      <c r="T876" s="427">
        <v>0</v>
      </c>
      <c r="U876" s="427">
        <v>0</v>
      </c>
      <c r="V876" s="429">
        <v>74.03</v>
      </c>
      <c r="W876" s="427">
        <f t="shared" si="145"/>
        <v>74.03</v>
      </c>
      <c r="X876" s="427">
        <v>200</v>
      </c>
      <c r="Y876" s="427">
        <f t="shared" si="154"/>
        <v>0</v>
      </c>
      <c r="Z876" s="287"/>
      <c r="AA876" s="285"/>
      <c r="AB876" s="264"/>
      <c r="AC876" s="264"/>
    </row>
    <row r="877" spans="1:29">
      <c r="A877" s="426" t="s">
        <v>794</v>
      </c>
      <c r="B877" s="426" t="s">
        <v>1200</v>
      </c>
      <c r="C877" s="426" t="s">
        <v>1201</v>
      </c>
      <c r="D877" s="426" t="s">
        <v>837</v>
      </c>
      <c r="E877" s="426" t="s">
        <v>838</v>
      </c>
      <c r="F877" s="427">
        <v>5552.34</v>
      </c>
      <c r="G877" s="427"/>
      <c r="H877" s="427">
        <v>1178.0899999999999</v>
      </c>
      <c r="I877" s="427"/>
      <c r="J877" s="427">
        <v>3829.79</v>
      </c>
      <c r="K877" s="428"/>
      <c r="L877" s="428"/>
      <c r="M877" s="427">
        <v>3774.28</v>
      </c>
      <c r="N877" s="428"/>
      <c r="O877" s="427"/>
      <c r="P877" s="427">
        <v>0</v>
      </c>
      <c r="Q877" s="428"/>
      <c r="R877" s="427">
        <v>1000</v>
      </c>
      <c r="S877" s="428"/>
      <c r="T877" s="427">
        <v>0</v>
      </c>
      <c r="U877" s="427">
        <v>0</v>
      </c>
      <c r="V877" s="429">
        <v>0</v>
      </c>
      <c r="W877" s="427">
        <f t="shared" si="145"/>
        <v>0</v>
      </c>
      <c r="X877" s="427">
        <v>1000</v>
      </c>
      <c r="Y877" s="427">
        <f t="shared" si="154"/>
        <v>0</v>
      </c>
      <c r="Z877" s="287"/>
      <c r="AA877" s="285"/>
      <c r="AB877" s="264"/>
      <c r="AC877" s="264"/>
    </row>
    <row r="878" spans="1:29">
      <c r="A878" s="426" t="s">
        <v>794</v>
      </c>
      <c r="B878" s="426" t="s">
        <v>1200</v>
      </c>
      <c r="C878" s="426" t="s">
        <v>1201</v>
      </c>
      <c r="D878" s="426" t="s">
        <v>803</v>
      </c>
      <c r="E878" s="426" t="s">
        <v>804</v>
      </c>
      <c r="F878" s="427">
        <v>2575.25</v>
      </c>
      <c r="G878" s="427"/>
      <c r="H878" s="427">
        <v>2660.57</v>
      </c>
      <c r="I878" s="427"/>
      <c r="J878" s="427">
        <v>2779.83</v>
      </c>
      <c r="K878" s="428"/>
      <c r="L878" s="428"/>
      <c r="M878" s="427">
        <v>3013.89</v>
      </c>
      <c r="N878" s="428"/>
      <c r="O878" s="427"/>
      <c r="P878" s="427">
        <v>2974</v>
      </c>
      <c r="Q878" s="428"/>
      <c r="R878" s="427">
        <v>2908</v>
      </c>
      <c r="S878" s="428"/>
      <c r="T878" s="427">
        <v>0</v>
      </c>
      <c r="U878" s="427">
        <v>0</v>
      </c>
      <c r="V878" s="429">
        <v>940.1</v>
      </c>
      <c r="W878" s="427">
        <f t="shared" si="145"/>
        <v>940.1</v>
      </c>
      <c r="X878" s="427">
        <v>2908</v>
      </c>
      <c r="Y878" s="427">
        <f t="shared" si="154"/>
        <v>0</v>
      </c>
      <c r="Z878" s="287"/>
      <c r="AA878" s="285"/>
      <c r="AB878" s="264"/>
      <c r="AC878" s="264"/>
    </row>
    <row r="879" spans="1:29">
      <c r="A879" s="426" t="s">
        <v>794</v>
      </c>
      <c r="B879" s="426" t="s">
        <v>1200</v>
      </c>
      <c r="C879" s="426" t="s">
        <v>1201</v>
      </c>
      <c r="D879" s="426" t="s">
        <v>831</v>
      </c>
      <c r="E879" s="426" t="s">
        <v>832</v>
      </c>
      <c r="F879" s="427">
        <v>17104.95</v>
      </c>
      <c r="G879" s="427"/>
      <c r="H879" s="427">
        <v>21400.55</v>
      </c>
      <c r="I879" s="427"/>
      <c r="J879" s="427">
        <v>23131.57</v>
      </c>
      <c r="K879" s="428"/>
      <c r="L879" s="428"/>
      <c r="M879" s="427">
        <v>27600.35</v>
      </c>
      <c r="N879" s="428"/>
      <c r="O879" s="427"/>
      <c r="P879" s="427">
        <v>27348</v>
      </c>
      <c r="Q879" s="428"/>
      <c r="R879" s="427">
        <v>26829</v>
      </c>
      <c r="S879" s="428"/>
      <c r="T879" s="427">
        <v>0</v>
      </c>
      <c r="U879" s="427">
        <v>0</v>
      </c>
      <c r="V879" s="429">
        <v>8677.6</v>
      </c>
      <c r="W879" s="427">
        <f t="shared" si="145"/>
        <v>8677.6</v>
      </c>
      <c r="X879" s="427">
        <v>26829</v>
      </c>
      <c r="Y879" s="427">
        <f t="shared" si="154"/>
        <v>0</v>
      </c>
      <c r="Z879" s="287"/>
      <c r="AA879" s="285"/>
      <c r="AB879" s="264"/>
      <c r="AC879" s="264"/>
    </row>
    <row r="880" spans="1:29">
      <c r="A880" s="426" t="s">
        <v>794</v>
      </c>
      <c r="B880" s="426" t="s">
        <v>1200</v>
      </c>
      <c r="C880" s="426" t="s">
        <v>1201</v>
      </c>
      <c r="D880" s="426" t="s">
        <v>807</v>
      </c>
      <c r="E880" s="426" t="s">
        <v>808</v>
      </c>
      <c r="F880" s="427">
        <v>35386.85</v>
      </c>
      <c r="G880" s="427"/>
      <c r="H880" s="427">
        <v>42874.41</v>
      </c>
      <c r="I880" s="427"/>
      <c r="J880" s="427">
        <v>38668.69</v>
      </c>
      <c r="K880" s="428"/>
      <c r="L880" s="428"/>
      <c r="M880" s="427">
        <v>41472.76</v>
      </c>
      <c r="N880" s="428"/>
      <c r="O880" s="427"/>
      <c r="P880" s="427">
        <v>41221</v>
      </c>
      <c r="Q880" s="428"/>
      <c r="R880" s="429">
        <v>45927</v>
      </c>
      <c r="S880" s="428"/>
      <c r="T880" s="427">
        <v>0</v>
      </c>
      <c r="U880" s="427">
        <v>0</v>
      </c>
      <c r="V880" s="429">
        <v>14781.15</v>
      </c>
      <c r="W880" s="427">
        <f t="shared" si="145"/>
        <v>14781.15</v>
      </c>
      <c r="X880" s="429">
        <v>45927</v>
      </c>
      <c r="Y880" s="427">
        <f t="shared" si="154"/>
        <v>0</v>
      </c>
      <c r="Z880" s="287"/>
      <c r="AA880" s="285"/>
      <c r="AB880" s="264"/>
      <c r="AC880" s="264"/>
    </row>
    <row r="881" spans="1:29">
      <c r="A881" s="426"/>
      <c r="B881" s="426"/>
      <c r="C881" s="426"/>
      <c r="D881" s="426"/>
      <c r="E881" s="426"/>
      <c r="F881" s="427">
        <f>SUM(F875:F880)</f>
        <v>233964.88000000003</v>
      </c>
      <c r="G881" s="427"/>
      <c r="H881" s="427">
        <f>SUM(H875:H880)</f>
        <v>254551.54</v>
      </c>
      <c r="I881" s="427"/>
      <c r="J881" s="427">
        <f>SUM(J875:J880)</f>
        <v>237284.58</v>
      </c>
      <c r="K881" s="428">
        <f>SUM(K875:K880)</f>
        <v>4</v>
      </c>
      <c r="L881" s="428"/>
      <c r="M881" s="427">
        <f>SUM(M875:M880)</f>
        <v>268829.72000000003</v>
      </c>
      <c r="N881" s="428">
        <f>SUM(N875:N880)</f>
        <v>4</v>
      </c>
      <c r="O881" s="427"/>
      <c r="P881" s="427">
        <f>SUM(P875:P880)</f>
        <v>273959</v>
      </c>
      <c r="Q881" s="428">
        <f>SUM(Q875:Q880)</f>
        <v>4</v>
      </c>
      <c r="R881" s="427">
        <f>SUM(R875:R880)</f>
        <v>284044</v>
      </c>
      <c r="S881" s="428">
        <f>SUM(S875:S880)</f>
        <v>4</v>
      </c>
      <c r="T881" s="427">
        <f t="shared" ref="T881:Y881" si="155">SUM(T875:T880)</f>
        <v>0</v>
      </c>
      <c r="U881" s="427">
        <f t="shared" si="155"/>
        <v>0</v>
      </c>
      <c r="V881" s="427">
        <f>SUM(V875:V880)</f>
        <v>91149.42</v>
      </c>
      <c r="W881" s="427">
        <f t="shared" si="155"/>
        <v>91149.42</v>
      </c>
      <c r="X881" s="427">
        <f>SUM(X875:X880)</f>
        <v>284044</v>
      </c>
      <c r="Y881" s="427">
        <f t="shared" si="155"/>
        <v>0</v>
      </c>
      <c r="Z881" s="287"/>
      <c r="AA881" s="285"/>
      <c r="AB881" s="264"/>
      <c r="AC881" s="264"/>
    </row>
    <row r="882" spans="1:29">
      <c r="A882" s="426"/>
      <c r="B882" s="426"/>
      <c r="C882" s="426"/>
      <c r="D882" s="426"/>
      <c r="E882" s="426"/>
      <c r="F882" s="427"/>
      <c r="G882" s="427"/>
      <c r="H882" s="427"/>
      <c r="I882" s="427"/>
      <c r="J882" s="427"/>
      <c r="K882" s="428"/>
      <c r="L882" s="428"/>
      <c r="M882" s="427"/>
      <c r="N882" s="428"/>
      <c r="O882" s="427"/>
      <c r="P882" s="427"/>
      <c r="Q882" s="428"/>
      <c r="R882" s="427"/>
      <c r="S882" s="428"/>
      <c r="T882" s="427"/>
      <c r="U882" s="427"/>
      <c r="V882" s="427"/>
      <c r="W882" s="427"/>
      <c r="X882" s="427"/>
      <c r="Y882" s="427"/>
      <c r="Z882" s="287"/>
      <c r="AA882" s="285"/>
      <c r="AB882" s="264"/>
      <c r="AC882" s="264"/>
    </row>
    <row r="883" spans="1:29">
      <c r="A883" s="426" t="s">
        <v>794</v>
      </c>
      <c r="B883" s="426" t="s">
        <v>1202</v>
      </c>
      <c r="C883" s="426" t="s">
        <v>1203</v>
      </c>
      <c r="D883" s="426" t="s">
        <v>797</v>
      </c>
      <c r="E883" s="426" t="s">
        <v>798</v>
      </c>
      <c r="F883" s="427">
        <v>1549643.91</v>
      </c>
      <c r="G883" s="427"/>
      <c r="H883" s="427">
        <v>1595752.23</v>
      </c>
      <c r="I883" s="427"/>
      <c r="J883" s="427">
        <v>1551326.63</v>
      </c>
      <c r="K883" s="428">
        <v>22</v>
      </c>
      <c r="L883" s="428"/>
      <c r="M883" s="427">
        <v>1642499.21</v>
      </c>
      <c r="N883" s="428">
        <v>25</v>
      </c>
      <c r="O883" s="427"/>
      <c r="P883" s="427">
        <v>1834333</v>
      </c>
      <c r="Q883" s="428">
        <v>26</v>
      </c>
      <c r="R883" s="427">
        <v>1731806</v>
      </c>
      <c r="S883" s="428">
        <v>27</v>
      </c>
      <c r="T883" s="427">
        <v>0</v>
      </c>
      <c r="U883" s="427">
        <v>0</v>
      </c>
      <c r="V883" s="429">
        <v>532807.96</v>
      </c>
      <c r="W883" s="427">
        <f t="shared" si="145"/>
        <v>532807.96</v>
      </c>
      <c r="X883" s="427">
        <v>1731806</v>
      </c>
      <c r="Y883" s="427">
        <f t="shared" ref="Y883:Y893" si="156">R883-X883</f>
        <v>0</v>
      </c>
      <c r="Z883" s="287"/>
      <c r="AA883" s="285"/>
      <c r="AB883" s="264"/>
      <c r="AC883" s="264"/>
    </row>
    <row r="884" spans="1:29">
      <c r="A884" s="426" t="s">
        <v>794</v>
      </c>
      <c r="B884" s="426" t="s">
        <v>1202</v>
      </c>
      <c r="C884" s="426" t="s">
        <v>1203</v>
      </c>
      <c r="D884" s="426" t="s">
        <v>801</v>
      </c>
      <c r="E884" s="431" t="s">
        <v>1204</v>
      </c>
      <c r="F884" s="427">
        <v>0</v>
      </c>
      <c r="G884" s="427"/>
      <c r="H884" s="427">
        <v>0</v>
      </c>
      <c r="I884" s="427"/>
      <c r="J884" s="427">
        <v>101403.27</v>
      </c>
      <c r="K884" s="428"/>
      <c r="L884" s="428"/>
      <c r="M884" s="427">
        <v>135806.84</v>
      </c>
      <c r="N884" s="428"/>
      <c r="O884" s="427"/>
      <c r="P884" s="427">
        <v>181087</v>
      </c>
      <c r="Q884" s="428"/>
      <c r="R884" s="427">
        <v>74317</v>
      </c>
      <c r="S884" s="428"/>
      <c r="T884" s="427">
        <v>0</v>
      </c>
      <c r="U884" s="427">
        <v>0</v>
      </c>
      <c r="V884" s="429">
        <v>38336.51</v>
      </c>
      <c r="W884" s="427">
        <f t="shared" si="145"/>
        <v>38336.51</v>
      </c>
      <c r="X884" s="427">
        <v>74317</v>
      </c>
      <c r="Y884" s="427">
        <f t="shared" si="156"/>
        <v>0</v>
      </c>
      <c r="Z884" s="287"/>
      <c r="AA884" s="285"/>
      <c r="AB884" s="264"/>
      <c r="AC884" s="264"/>
    </row>
    <row r="885" spans="1:29">
      <c r="A885" s="426" t="s">
        <v>794</v>
      </c>
      <c r="B885" s="426" t="s">
        <v>1202</v>
      </c>
      <c r="C885" s="426" t="s">
        <v>1203</v>
      </c>
      <c r="D885" s="426" t="s">
        <v>837</v>
      </c>
      <c r="E885" s="426" t="s">
        <v>838</v>
      </c>
      <c r="F885" s="427">
        <v>293998.43</v>
      </c>
      <c r="G885" s="427"/>
      <c r="H885" s="427">
        <v>192964.05</v>
      </c>
      <c r="I885" s="427"/>
      <c r="J885" s="427">
        <v>270351.73</v>
      </c>
      <c r="K885" s="428"/>
      <c r="L885" s="428"/>
      <c r="M885" s="427">
        <v>216739.29</v>
      </c>
      <c r="N885" s="428"/>
      <c r="O885" s="427"/>
      <c r="P885" s="427">
        <v>200000</v>
      </c>
      <c r="Q885" s="428"/>
      <c r="R885" s="427">
        <v>200438</v>
      </c>
      <c r="S885" s="428"/>
      <c r="T885" s="427">
        <v>0</v>
      </c>
      <c r="U885" s="427">
        <v>0</v>
      </c>
      <c r="V885" s="429">
        <v>58837.18</v>
      </c>
      <c r="W885" s="427">
        <f t="shared" si="145"/>
        <v>58837.18</v>
      </c>
      <c r="X885" s="427">
        <v>200438</v>
      </c>
      <c r="Y885" s="427">
        <f t="shared" si="156"/>
        <v>0</v>
      </c>
      <c r="Z885" s="287"/>
      <c r="AA885" s="285"/>
      <c r="AB885" s="264"/>
      <c r="AC885" s="264"/>
    </row>
    <row r="886" spans="1:29">
      <c r="A886" s="426" t="s">
        <v>794</v>
      </c>
      <c r="B886" s="426" t="s">
        <v>1202</v>
      </c>
      <c r="C886" s="426" t="s">
        <v>1203</v>
      </c>
      <c r="D886" s="426" t="s">
        <v>1153</v>
      </c>
      <c r="E886" s="426" t="s">
        <v>1154</v>
      </c>
      <c r="F886" s="427">
        <v>2966.76</v>
      </c>
      <c r="G886" s="427"/>
      <c r="H886" s="427">
        <v>284.8</v>
      </c>
      <c r="I886" s="427"/>
      <c r="J886" s="427">
        <v>77.34</v>
      </c>
      <c r="K886" s="428"/>
      <c r="L886" s="428"/>
      <c r="M886" s="427">
        <v>1203.3399999999999</v>
      </c>
      <c r="N886" s="428"/>
      <c r="O886" s="427"/>
      <c r="P886" s="427">
        <v>0</v>
      </c>
      <c r="Q886" s="428"/>
      <c r="R886" s="427">
        <v>0</v>
      </c>
      <c r="S886" s="428"/>
      <c r="T886" s="427">
        <v>0</v>
      </c>
      <c r="U886" s="427">
        <v>0</v>
      </c>
      <c r="V886" s="429">
        <v>298.16000000000003</v>
      </c>
      <c r="W886" s="427">
        <f t="shared" si="145"/>
        <v>298.16000000000003</v>
      </c>
      <c r="X886" s="427">
        <v>2000</v>
      </c>
      <c r="Y886" s="427">
        <f t="shared" si="156"/>
        <v>-2000</v>
      </c>
      <c r="Z886" s="287"/>
      <c r="AA886" s="285"/>
      <c r="AB886" s="264"/>
      <c r="AC886" s="264"/>
    </row>
    <row r="887" spans="1:29">
      <c r="A887" s="426" t="s">
        <v>794</v>
      </c>
      <c r="B887" s="426" t="s">
        <v>1202</v>
      </c>
      <c r="C887" s="426" t="s">
        <v>1203</v>
      </c>
      <c r="D887" s="426" t="s">
        <v>1026</v>
      </c>
      <c r="E887" s="426" t="s">
        <v>1027</v>
      </c>
      <c r="F887" s="427">
        <v>11460.72</v>
      </c>
      <c r="G887" s="427"/>
      <c r="H887" s="427">
        <v>3374</v>
      </c>
      <c r="I887" s="427"/>
      <c r="J887" s="427">
        <v>1472.95</v>
      </c>
      <c r="K887" s="428"/>
      <c r="L887" s="428"/>
      <c r="M887" s="427">
        <v>10453.58</v>
      </c>
      <c r="N887" s="428"/>
      <c r="O887" s="427"/>
      <c r="P887" s="427">
        <v>500</v>
      </c>
      <c r="Q887" s="428"/>
      <c r="R887" s="427">
        <v>12386</v>
      </c>
      <c r="S887" s="428"/>
      <c r="T887" s="427">
        <v>0</v>
      </c>
      <c r="U887" s="427">
        <v>0</v>
      </c>
      <c r="V887" s="429">
        <v>1734.51</v>
      </c>
      <c r="W887" s="427">
        <f t="shared" ref="W887:W954" si="157">T887+U887+V887</f>
        <v>1734.51</v>
      </c>
      <c r="X887" s="427">
        <v>12386</v>
      </c>
      <c r="Y887" s="427">
        <f t="shared" si="156"/>
        <v>0</v>
      </c>
      <c r="Z887" s="287"/>
      <c r="AA887" s="285"/>
      <c r="AB887" s="264"/>
      <c r="AC887" s="264"/>
    </row>
    <row r="888" spans="1:29">
      <c r="A888" s="426" t="s">
        <v>794</v>
      </c>
      <c r="B888" s="426" t="s">
        <v>1202</v>
      </c>
      <c r="C888" s="426" t="s">
        <v>1203</v>
      </c>
      <c r="D888" s="426" t="s">
        <v>1190</v>
      </c>
      <c r="E888" s="426" t="s">
        <v>1191</v>
      </c>
      <c r="F888" s="427">
        <v>278.39999999999998</v>
      </c>
      <c r="G888" s="427"/>
      <c r="H888" s="427">
        <v>0</v>
      </c>
      <c r="I888" s="427"/>
      <c r="J888" s="427">
        <v>0</v>
      </c>
      <c r="K888" s="428"/>
      <c r="L888" s="428"/>
      <c r="M888" s="427">
        <v>0</v>
      </c>
      <c r="N888" s="428"/>
      <c r="O888" s="427"/>
      <c r="P888" s="427">
        <v>0</v>
      </c>
      <c r="Q888" s="428"/>
      <c r="R888" s="427">
        <v>0</v>
      </c>
      <c r="S888" s="428"/>
      <c r="T888" s="427">
        <v>0</v>
      </c>
      <c r="U888" s="427">
        <v>0</v>
      </c>
      <c r="V888" s="427">
        <v>0</v>
      </c>
      <c r="W888" s="427">
        <f t="shared" si="157"/>
        <v>0</v>
      </c>
      <c r="X888" s="427">
        <v>0</v>
      </c>
      <c r="Y888" s="427">
        <f t="shared" si="156"/>
        <v>0</v>
      </c>
      <c r="Z888" s="287"/>
      <c r="AA888" s="285"/>
      <c r="AB888" s="264"/>
      <c r="AC888" s="264"/>
    </row>
    <row r="889" spans="1:29">
      <c r="A889" s="426" t="s">
        <v>794</v>
      </c>
      <c r="B889" s="426" t="s">
        <v>1202</v>
      </c>
      <c r="C889" s="426" t="s">
        <v>1203</v>
      </c>
      <c r="D889" s="426" t="s">
        <v>1157</v>
      </c>
      <c r="E889" s="426" t="s">
        <v>1158</v>
      </c>
      <c r="F889" s="427">
        <v>0</v>
      </c>
      <c r="G889" s="427"/>
      <c r="H889" s="427">
        <v>0</v>
      </c>
      <c r="I889" s="427"/>
      <c r="J889" s="427">
        <v>0</v>
      </c>
      <c r="K889" s="428"/>
      <c r="L889" s="428"/>
      <c r="M889" s="427">
        <v>2633.35</v>
      </c>
      <c r="N889" s="428"/>
      <c r="O889" s="427"/>
      <c r="P889" s="427">
        <v>0</v>
      </c>
      <c r="Q889" s="428"/>
      <c r="R889" s="427">
        <v>2370</v>
      </c>
      <c r="S889" s="428"/>
      <c r="T889" s="427">
        <v>0</v>
      </c>
      <c r="U889" s="427">
        <v>0</v>
      </c>
      <c r="V889" s="429">
        <v>1278.4000000000001</v>
      </c>
      <c r="W889" s="427">
        <f>T889+U889+V889</f>
        <v>1278.4000000000001</v>
      </c>
      <c r="X889" s="427">
        <v>4748</v>
      </c>
      <c r="Y889" s="427">
        <f>R889-X889</f>
        <v>-2378</v>
      </c>
      <c r="Z889" s="287"/>
      <c r="AA889" s="285"/>
      <c r="AB889" s="264"/>
      <c r="AC889" s="264"/>
    </row>
    <row r="890" spans="1:29">
      <c r="A890" s="426" t="s">
        <v>794</v>
      </c>
      <c r="B890" s="426" t="s">
        <v>1202</v>
      </c>
      <c r="C890" s="426" t="s">
        <v>1203</v>
      </c>
      <c r="D890" s="426" t="s">
        <v>803</v>
      </c>
      <c r="E890" s="426" t="s">
        <v>804</v>
      </c>
      <c r="F890" s="427">
        <v>21724.78</v>
      </c>
      <c r="G890" s="427"/>
      <c r="H890" s="427">
        <v>21303.81</v>
      </c>
      <c r="I890" s="427"/>
      <c r="J890" s="427">
        <v>25361.439999999999</v>
      </c>
      <c r="K890" s="428"/>
      <c r="L890" s="428"/>
      <c r="M890" s="427">
        <v>26599.59</v>
      </c>
      <c r="N890" s="428"/>
      <c r="O890" s="427"/>
      <c r="P890" s="427">
        <v>25697</v>
      </c>
      <c r="Q890" s="428"/>
      <c r="R890" s="427">
        <v>20387</v>
      </c>
      <c r="S890" s="428"/>
      <c r="T890" s="427">
        <v>0</v>
      </c>
      <c r="U890" s="427">
        <v>0</v>
      </c>
      <c r="V890" s="429">
        <v>7944.84</v>
      </c>
      <c r="W890" s="427">
        <f t="shared" si="157"/>
        <v>7944.84</v>
      </c>
      <c r="X890" s="427">
        <v>20387</v>
      </c>
      <c r="Y890" s="427">
        <f t="shared" si="156"/>
        <v>0</v>
      </c>
      <c r="Z890" s="287"/>
      <c r="AA890" s="285"/>
      <c r="AB890" s="264"/>
      <c r="AC890" s="264"/>
    </row>
    <row r="891" spans="1:29">
      <c r="A891" s="426" t="s">
        <v>794</v>
      </c>
      <c r="B891" s="426" t="s">
        <v>1202</v>
      </c>
      <c r="C891" s="426" t="s">
        <v>1203</v>
      </c>
      <c r="D891" s="426" t="s">
        <v>805</v>
      </c>
      <c r="E891" s="426" t="s">
        <v>806</v>
      </c>
      <c r="F891" s="427">
        <v>0</v>
      </c>
      <c r="G891" s="427"/>
      <c r="H891" s="427">
        <v>5001.42</v>
      </c>
      <c r="I891" s="427"/>
      <c r="J891" s="427">
        <v>10535.49</v>
      </c>
      <c r="K891" s="428"/>
      <c r="L891" s="428"/>
      <c r="M891" s="427">
        <v>8588.08</v>
      </c>
      <c r="N891" s="428"/>
      <c r="O891" s="427"/>
      <c r="P891" s="427">
        <v>19626</v>
      </c>
      <c r="Q891" s="428"/>
      <c r="R891" s="427">
        <v>19626</v>
      </c>
      <c r="S891" s="428"/>
      <c r="T891" s="427">
        <v>0</v>
      </c>
      <c r="U891" s="427">
        <v>0</v>
      </c>
      <c r="V891" s="429">
        <v>3193.44</v>
      </c>
      <c r="W891" s="427">
        <f t="shared" si="157"/>
        <v>3193.44</v>
      </c>
      <c r="X891" s="427">
        <v>19626</v>
      </c>
      <c r="Y891" s="427">
        <f t="shared" si="156"/>
        <v>0</v>
      </c>
      <c r="Z891" s="287"/>
      <c r="AA891" s="285"/>
      <c r="AB891" s="264"/>
      <c r="AC891" s="264"/>
    </row>
    <row r="892" spans="1:29">
      <c r="A892" s="426" t="s">
        <v>794</v>
      </c>
      <c r="B892" s="426" t="s">
        <v>1202</v>
      </c>
      <c r="C892" s="426" t="s">
        <v>1203</v>
      </c>
      <c r="D892" s="426" t="s">
        <v>831</v>
      </c>
      <c r="E892" s="426" t="s">
        <v>832</v>
      </c>
      <c r="F892" s="427">
        <v>174948.73</v>
      </c>
      <c r="G892" s="427"/>
      <c r="H892" s="427">
        <v>195281.17</v>
      </c>
      <c r="I892" s="427"/>
      <c r="J892" s="427">
        <v>210580.6</v>
      </c>
      <c r="K892" s="428"/>
      <c r="L892" s="428"/>
      <c r="M892" s="427">
        <v>250603.32</v>
      </c>
      <c r="N892" s="428"/>
      <c r="O892" s="427"/>
      <c r="P892" s="427">
        <v>206522</v>
      </c>
      <c r="Q892" s="428"/>
      <c r="R892" s="427">
        <v>216413</v>
      </c>
      <c r="S892" s="428"/>
      <c r="T892" s="427">
        <v>0</v>
      </c>
      <c r="U892" s="427">
        <v>0</v>
      </c>
      <c r="V892" s="429">
        <v>74269.8</v>
      </c>
      <c r="W892" s="427">
        <f t="shared" si="157"/>
        <v>74269.8</v>
      </c>
      <c r="X892" s="427">
        <v>216413</v>
      </c>
      <c r="Y892" s="427">
        <f t="shared" si="156"/>
        <v>0</v>
      </c>
      <c r="Z892" s="287"/>
      <c r="AA892" s="285"/>
      <c r="AB892" s="264"/>
      <c r="AC892" s="264"/>
    </row>
    <row r="893" spans="1:29">
      <c r="A893" s="426" t="s">
        <v>794</v>
      </c>
      <c r="B893" s="426" t="s">
        <v>1202</v>
      </c>
      <c r="C893" s="426" t="s">
        <v>1203</v>
      </c>
      <c r="D893" s="426" t="s">
        <v>807</v>
      </c>
      <c r="E893" s="426" t="s">
        <v>808</v>
      </c>
      <c r="F893" s="427">
        <v>283239.24</v>
      </c>
      <c r="G893" s="427"/>
      <c r="H893" s="427">
        <v>333435.21999999997</v>
      </c>
      <c r="I893" s="427"/>
      <c r="J893" s="427">
        <v>370882.31</v>
      </c>
      <c r="K893" s="428"/>
      <c r="L893" s="428"/>
      <c r="M893" s="427">
        <v>421680.94</v>
      </c>
      <c r="N893" s="428"/>
      <c r="O893" s="427"/>
      <c r="P893" s="427">
        <v>347959</v>
      </c>
      <c r="Q893" s="428"/>
      <c r="R893" s="429">
        <v>441413</v>
      </c>
      <c r="S893" s="428"/>
      <c r="T893" s="427">
        <v>0</v>
      </c>
      <c r="U893" s="427">
        <v>0</v>
      </c>
      <c r="V893" s="429">
        <v>140656.63</v>
      </c>
      <c r="W893" s="427">
        <f t="shared" si="157"/>
        <v>140656.63</v>
      </c>
      <c r="X893" s="429">
        <v>441413</v>
      </c>
      <c r="Y893" s="427">
        <f t="shared" si="156"/>
        <v>0</v>
      </c>
      <c r="Z893" s="287"/>
      <c r="AA893" s="285"/>
      <c r="AB893" s="264"/>
      <c r="AC893" s="264"/>
    </row>
    <row r="894" spans="1:29">
      <c r="A894" s="426"/>
      <c r="B894" s="426"/>
      <c r="C894" s="426"/>
      <c r="D894" s="426"/>
      <c r="E894" s="426"/>
      <c r="F894" s="427">
        <f>SUM(F883:F893)</f>
        <v>2338260.9699999997</v>
      </c>
      <c r="G894" s="427"/>
      <c r="H894" s="427">
        <f>SUM(H883:H893)</f>
        <v>2347396.7000000002</v>
      </c>
      <c r="I894" s="427"/>
      <c r="J894" s="427">
        <f>SUM(J883:J893)</f>
        <v>2541991.7599999998</v>
      </c>
      <c r="K894" s="428">
        <f>SUM(K883:K893)</f>
        <v>22</v>
      </c>
      <c r="L894" s="428"/>
      <c r="M894" s="427">
        <f>SUM(M883:M893)</f>
        <v>2716807.5400000005</v>
      </c>
      <c r="N894" s="428">
        <f>SUM(N883:N893)</f>
        <v>25</v>
      </c>
      <c r="O894" s="427"/>
      <c r="P894" s="427">
        <f>SUM(P883:P893)</f>
        <v>2815724</v>
      </c>
      <c r="Q894" s="428">
        <f>SUM(Q883:Q893)</f>
        <v>26</v>
      </c>
      <c r="R894" s="427">
        <f>SUM(R883:R893)</f>
        <v>2719156</v>
      </c>
      <c r="S894" s="428">
        <f>SUM(S883:S893)</f>
        <v>27</v>
      </c>
      <c r="T894" s="427">
        <f t="shared" ref="T894:Y894" si="158">SUM(T883:T893)</f>
        <v>0</v>
      </c>
      <c r="U894" s="427">
        <f t="shared" si="158"/>
        <v>0</v>
      </c>
      <c r="V894" s="427">
        <f t="shared" si="158"/>
        <v>859357.43</v>
      </c>
      <c r="W894" s="427">
        <f t="shared" si="158"/>
        <v>859357.43</v>
      </c>
      <c r="X894" s="427">
        <f>SUM(X883:X893)</f>
        <v>2723534</v>
      </c>
      <c r="Y894" s="427">
        <f t="shared" si="158"/>
        <v>-4378</v>
      </c>
      <c r="Z894" s="287"/>
      <c r="AA894" s="285"/>
      <c r="AB894" s="264"/>
      <c r="AC894" s="264"/>
    </row>
    <row r="895" spans="1:29">
      <c r="A895" s="426"/>
      <c r="B895" s="426"/>
      <c r="C895" s="426"/>
      <c r="D895" s="426"/>
      <c r="E895" s="426"/>
      <c r="F895" s="427"/>
      <c r="G895" s="427"/>
      <c r="H895" s="427"/>
      <c r="I895" s="427"/>
      <c r="J895" s="427"/>
      <c r="K895" s="428"/>
      <c r="L895" s="428"/>
      <c r="M895" s="427"/>
      <c r="N895" s="428"/>
      <c r="O895" s="427"/>
      <c r="P895" s="427"/>
      <c r="Q895" s="428"/>
      <c r="R895" s="427"/>
      <c r="S895" s="428"/>
      <c r="T895" s="427"/>
      <c r="U895" s="427"/>
      <c r="V895" s="427"/>
      <c r="W895" s="427"/>
      <c r="X895" s="427"/>
      <c r="Y895" s="427"/>
      <c r="Z895" s="287"/>
      <c r="AA895" s="285"/>
      <c r="AB895" s="264"/>
      <c r="AC895" s="264"/>
    </row>
    <row r="896" spans="1:29">
      <c r="A896" s="426" t="s">
        <v>794</v>
      </c>
      <c r="B896" s="426" t="s">
        <v>1205</v>
      </c>
      <c r="C896" s="426" t="s">
        <v>1206</v>
      </c>
      <c r="D896" s="426" t="s">
        <v>797</v>
      </c>
      <c r="E896" s="426" t="s">
        <v>798</v>
      </c>
      <c r="F896" s="427">
        <v>4834706.54</v>
      </c>
      <c r="G896" s="427"/>
      <c r="H896" s="427">
        <v>5481459.3899999997</v>
      </c>
      <c r="I896" s="427"/>
      <c r="J896" s="427">
        <v>5304351.37</v>
      </c>
      <c r="K896" s="428">
        <v>145</v>
      </c>
      <c r="L896" s="428"/>
      <c r="M896" s="427">
        <v>5860386.7000000002</v>
      </c>
      <c r="N896" s="428">
        <v>154</v>
      </c>
      <c r="O896" s="427"/>
      <c r="P896" s="427">
        <v>6429173</v>
      </c>
      <c r="Q896" s="428">
        <v>165</v>
      </c>
      <c r="R896" s="429">
        <v>5518129</v>
      </c>
      <c r="S896" s="428">
        <v>149</v>
      </c>
      <c r="T896" s="427">
        <v>0</v>
      </c>
      <c r="U896" s="427">
        <v>0</v>
      </c>
      <c r="V896" s="429">
        <v>1941961.97</v>
      </c>
      <c r="W896" s="427">
        <f t="shared" si="157"/>
        <v>1941961.97</v>
      </c>
      <c r="X896" s="427">
        <v>6189962</v>
      </c>
      <c r="Y896" s="427">
        <f t="shared" ref="Y896:Y907" si="159">R896-X896</f>
        <v>-671833</v>
      </c>
      <c r="Z896" s="287"/>
      <c r="AA896" s="285"/>
      <c r="AB896" s="264"/>
      <c r="AC896" s="264"/>
    </row>
    <row r="897" spans="1:29">
      <c r="A897" s="426" t="s">
        <v>794</v>
      </c>
      <c r="B897" s="426" t="s">
        <v>1205</v>
      </c>
      <c r="C897" s="426" t="s">
        <v>1206</v>
      </c>
      <c r="D897" s="426" t="s">
        <v>835</v>
      </c>
      <c r="E897" s="426" t="s">
        <v>836</v>
      </c>
      <c r="F897" s="427">
        <v>954.83</v>
      </c>
      <c r="G897" s="427"/>
      <c r="H897" s="427">
        <v>1294.18</v>
      </c>
      <c r="I897" s="427"/>
      <c r="J897" s="427">
        <v>806.54</v>
      </c>
      <c r="K897" s="428"/>
      <c r="L897" s="428"/>
      <c r="M897" s="427">
        <v>593.89</v>
      </c>
      <c r="N897" s="428"/>
      <c r="O897" s="427"/>
      <c r="P897" s="427">
        <v>1000</v>
      </c>
      <c r="Q897" s="428"/>
      <c r="R897" s="427">
        <v>1000</v>
      </c>
      <c r="S897" s="428"/>
      <c r="T897" s="427">
        <v>0</v>
      </c>
      <c r="U897" s="427">
        <v>0</v>
      </c>
      <c r="V897" s="429">
        <v>441.9</v>
      </c>
      <c r="W897" s="427">
        <f t="shared" si="157"/>
        <v>441.9</v>
      </c>
      <c r="X897" s="427">
        <v>1000</v>
      </c>
      <c r="Y897" s="427">
        <f t="shared" si="159"/>
        <v>0</v>
      </c>
      <c r="Z897" s="287"/>
      <c r="AA897" s="285"/>
      <c r="AB897" s="264"/>
      <c r="AC897" s="264"/>
    </row>
    <row r="898" spans="1:29">
      <c r="A898" s="426" t="s">
        <v>794</v>
      </c>
      <c r="B898" s="426" t="s">
        <v>1205</v>
      </c>
      <c r="C898" s="426" t="s">
        <v>1206</v>
      </c>
      <c r="D898" s="426" t="s">
        <v>837</v>
      </c>
      <c r="E898" s="426" t="s">
        <v>838</v>
      </c>
      <c r="F898" s="427">
        <v>158582.68</v>
      </c>
      <c r="G898" s="427"/>
      <c r="H898" s="427">
        <v>48878.83</v>
      </c>
      <c r="I898" s="427"/>
      <c r="J898" s="427">
        <v>84769.07</v>
      </c>
      <c r="K898" s="428"/>
      <c r="L898" s="428"/>
      <c r="M898" s="427">
        <v>101640.06</v>
      </c>
      <c r="N898" s="428"/>
      <c r="O898" s="427"/>
      <c r="P898" s="427">
        <v>100000</v>
      </c>
      <c r="Q898" s="428"/>
      <c r="R898" s="427">
        <v>90000</v>
      </c>
      <c r="S898" s="428"/>
      <c r="T898" s="427">
        <v>0</v>
      </c>
      <c r="U898" s="427">
        <v>0</v>
      </c>
      <c r="V898" s="429">
        <v>54621.51</v>
      </c>
      <c r="W898" s="427">
        <f t="shared" si="157"/>
        <v>54621.51</v>
      </c>
      <c r="X898" s="427">
        <v>150000</v>
      </c>
      <c r="Y898" s="427">
        <f t="shared" si="159"/>
        <v>-60000</v>
      </c>
      <c r="Z898" s="287"/>
      <c r="AA898" s="285"/>
      <c r="AB898" s="264"/>
      <c r="AC898" s="264"/>
    </row>
    <row r="899" spans="1:29">
      <c r="A899" s="426" t="s">
        <v>794</v>
      </c>
      <c r="B899" s="426" t="s">
        <v>1205</v>
      </c>
      <c r="C899" s="426" t="s">
        <v>1206</v>
      </c>
      <c r="D899" s="426" t="s">
        <v>1153</v>
      </c>
      <c r="E899" s="426" t="s">
        <v>1154</v>
      </c>
      <c r="F899" s="427">
        <v>6191.83</v>
      </c>
      <c r="G899" s="427"/>
      <c r="H899" s="427">
        <v>1724.07</v>
      </c>
      <c r="I899" s="427"/>
      <c r="J899" s="427">
        <v>2530.3000000000002</v>
      </c>
      <c r="K899" s="428"/>
      <c r="L899" s="428"/>
      <c r="M899" s="427">
        <v>2467.7199999999998</v>
      </c>
      <c r="N899" s="428"/>
      <c r="O899" s="427"/>
      <c r="P899" s="427">
        <v>3500</v>
      </c>
      <c r="Q899" s="428"/>
      <c r="R899" s="427">
        <v>2000</v>
      </c>
      <c r="S899" s="428"/>
      <c r="T899" s="427">
        <v>0</v>
      </c>
      <c r="U899" s="427">
        <v>0</v>
      </c>
      <c r="V899" s="429">
        <v>623.34</v>
      </c>
      <c r="W899" s="427">
        <f t="shared" si="157"/>
        <v>623.34</v>
      </c>
      <c r="X899" s="427">
        <v>1624</v>
      </c>
      <c r="Y899" s="427">
        <f t="shared" si="159"/>
        <v>376</v>
      </c>
      <c r="Z899" s="287"/>
      <c r="AA899" s="285"/>
      <c r="AB899" s="264"/>
      <c r="AC899" s="264"/>
    </row>
    <row r="900" spans="1:29">
      <c r="A900" s="426" t="s">
        <v>794</v>
      </c>
      <c r="B900" s="426" t="s">
        <v>1205</v>
      </c>
      <c r="C900" s="426" t="s">
        <v>1206</v>
      </c>
      <c r="D900" s="426" t="s">
        <v>1026</v>
      </c>
      <c r="E900" s="426" t="s">
        <v>1027</v>
      </c>
      <c r="F900" s="427">
        <v>433351</v>
      </c>
      <c r="G900" s="427"/>
      <c r="H900" s="427">
        <v>264215.53999999998</v>
      </c>
      <c r="I900" s="427"/>
      <c r="J900" s="427">
        <v>316438.51</v>
      </c>
      <c r="K900" s="428"/>
      <c r="L900" s="428"/>
      <c r="M900" s="427">
        <v>344422.79</v>
      </c>
      <c r="N900" s="428"/>
      <c r="O900" s="427"/>
      <c r="P900" s="427">
        <v>200000</v>
      </c>
      <c r="Q900" s="428"/>
      <c r="R900" s="427">
        <v>200000</v>
      </c>
      <c r="S900" s="428"/>
      <c r="T900" s="427">
        <v>0</v>
      </c>
      <c r="U900" s="427">
        <v>0</v>
      </c>
      <c r="V900" s="429">
        <v>92065.21</v>
      </c>
      <c r="W900" s="427">
        <f t="shared" si="157"/>
        <v>92065.21</v>
      </c>
      <c r="X900" s="427">
        <v>322166</v>
      </c>
      <c r="Y900" s="427">
        <f t="shared" si="159"/>
        <v>-122166</v>
      </c>
      <c r="Z900" s="287"/>
      <c r="AA900" s="285"/>
      <c r="AB900" s="264"/>
      <c r="AC900" s="264"/>
    </row>
    <row r="901" spans="1:29">
      <c r="A901" s="426" t="s">
        <v>794</v>
      </c>
      <c r="B901" s="426" t="s">
        <v>1205</v>
      </c>
      <c r="C901" s="426" t="s">
        <v>1206</v>
      </c>
      <c r="D901" s="426" t="s">
        <v>1190</v>
      </c>
      <c r="E901" s="426" t="s">
        <v>1191</v>
      </c>
      <c r="F901" s="427">
        <v>3833.77</v>
      </c>
      <c r="G901" s="427"/>
      <c r="H901" s="427">
        <v>1778.23</v>
      </c>
      <c r="I901" s="427"/>
      <c r="J901" s="427">
        <v>3233.1</v>
      </c>
      <c r="K901" s="428"/>
      <c r="L901" s="428"/>
      <c r="M901" s="427">
        <v>2928.05</v>
      </c>
      <c r="N901" s="428"/>
      <c r="O901" s="427"/>
      <c r="P901" s="427">
        <v>2300</v>
      </c>
      <c r="Q901" s="428"/>
      <c r="R901" s="427">
        <v>2300</v>
      </c>
      <c r="S901" s="428"/>
      <c r="T901" s="427">
        <v>0</v>
      </c>
      <c r="U901" s="427">
        <v>0</v>
      </c>
      <c r="V901" s="429">
        <v>699.72</v>
      </c>
      <c r="W901" s="427">
        <f t="shared" si="157"/>
        <v>699.72</v>
      </c>
      <c r="X901" s="427">
        <v>2300</v>
      </c>
      <c r="Y901" s="427">
        <f t="shared" si="159"/>
        <v>0</v>
      </c>
      <c r="Z901" s="287"/>
      <c r="AA901" s="285"/>
      <c r="AB901" s="264"/>
      <c r="AC901" s="264"/>
    </row>
    <row r="902" spans="1:29">
      <c r="A902" s="426" t="s">
        <v>794</v>
      </c>
      <c r="B902" s="426" t="s">
        <v>1205</v>
      </c>
      <c r="C902" s="426" t="s">
        <v>1206</v>
      </c>
      <c r="D902" s="426" t="s">
        <v>1028</v>
      </c>
      <c r="E902" s="426" t="s">
        <v>1029</v>
      </c>
      <c r="F902" s="427">
        <v>0</v>
      </c>
      <c r="G902" s="427"/>
      <c r="H902" s="427">
        <v>0</v>
      </c>
      <c r="I902" s="427"/>
      <c r="J902" s="427">
        <v>0</v>
      </c>
      <c r="K902" s="428"/>
      <c r="L902" s="428"/>
      <c r="M902" s="427">
        <v>0</v>
      </c>
      <c r="N902" s="428"/>
      <c r="O902" s="427"/>
      <c r="P902" s="427">
        <v>0</v>
      </c>
      <c r="Q902" s="428"/>
      <c r="R902" s="427">
        <v>0</v>
      </c>
      <c r="S902" s="428"/>
      <c r="T902" s="427">
        <v>0</v>
      </c>
      <c r="U902" s="427">
        <v>0</v>
      </c>
      <c r="V902" s="427">
        <v>0</v>
      </c>
      <c r="W902" s="427">
        <f t="shared" si="157"/>
        <v>0</v>
      </c>
      <c r="X902" s="427">
        <v>0</v>
      </c>
      <c r="Y902" s="427">
        <f t="shared" si="159"/>
        <v>0</v>
      </c>
      <c r="Z902" s="287"/>
      <c r="AA902" s="285"/>
      <c r="AB902" s="264"/>
      <c r="AC902" s="264"/>
    </row>
    <row r="903" spans="1:29">
      <c r="A903" s="426" t="s">
        <v>794</v>
      </c>
      <c r="B903" s="426" t="s">
        <v>1205</v>
      </c>
      <c r="C903" s="426" t="s">
        <v>1206</v>
      </c>
      <c r="D903" s="426" t="s">
        <v>1157</v>
      </c>
      <c r="E903" s="426" t="s">
        <v>1158</v>
      </c>
      <c r="F903" s="427">
        <v>240893.57</v>
      </c>
      <c r="G903" s="427"/>
      <c r="H903" s="427">
        <v>202937.07</v>
      </c>
      <c r="I903" s="427"/>
      <c r="J903" s="427">
        <v>198321.02</v>
      </c>
      <c r="K903" s="428"/>
      <c r="L903" s="428"/>
      <c r="M903" s="427">
        <v>201604.91</v>
      </c>
      <c r="N903" s="428"/>
      <c r="O903" s="427"/>
      <c r="P903" s="427">
        <v>205000</v>
      </c>
      <c r="Q903" s="428"/>
      <c r="R903" s="427">
        <v>205000</v>
      </c>
      <c r="S903" s="428"/>
      <c r="T903" s="427">
        <v>0</v>
      </c>
      <c r="U903" s="427">
        <v>0</v>
      </c>
      <c r="V903" s="429">
        <v>44951.05</v>
      </c>
      <c r="W903" s="427">
        <f t="shared" si="157"/>
        <v>44951.05</v>
      </c>
      <c r="X903" s="427">
        <v>205000</v>
      </c>
      <c r="Y903" s="427">
        <f t="shared" si="159"/>
        <v>0</v>
      </c>
      <c r="Z903" s="287"/>
      <c r="AA903" s="285"/>
      <c r="AB903" s="264"/>
      <c r="AC903" s="264"/>
    </row>
    <row r="904" spans="1:29">
      <c r="A904" s="426" t="s">
        <v>794</v>
      </c>
      <c r="B904" s="426" t="s">
        <v>1205</v>
      </c>
      <c r="C904" s="426" t="s">
        <v>1206</v>
      </c>
      <c r="D904" s="426" t="s">
        <v>803</v>
      </c>
      <c r="E904" s="426" t="s">
        <v>804</v>
      </c>
      <c r="F904" s="427">
        <v>85284.31</v>
      </c>
      <c r="G904" s="427"/>
      <c r="H904" s="427">
        <v>81268.759999999995</v>
      </c>
      <c r="I904" s="427"/>
      <c r="J904" s="427">
        <v>83837.83</v>
      </c>
      <c r="K904" s="428"/>
      <c r="L904" s="428"/>
      <c r="M904" s="427">
        <v>89858.78</v>
      </c>
      <c r="N904" s="428"/>
      <c r="O904" s="427"/>
      <c r="P904" s="427">
        <v>85285</v>
      </c>
      <c r="Q904" s="428"/>
      <c r="R904" s="427">
        <v>76960</v>
      </c>
      <c r="S904" s="428"/>
      <c r="T904" s="427">
        <v>0</v>
      </c>
      <c r="U904" s="427">
        <v>0</v>
      </c>
      <c r="V904" s="429">
        <v>27615.85</v>
      </c>
      <c r="W904" s="427">
        <f t="shared" si="157"/>
        <v>27615.85</v>
      </c>
      <c r="X904" s="427">
        <v>76960</v>
      </c>
      <c r="Y904" s="427">
        <f t="shared" si="159"/>
        <v>0</v>
      </c>
      <c r="Z904" s="287"/>
      <c r="AA904" s="285"/>
      <c r="AB904" s="264"/>
      <c r="AC904" s="264"/>
    </row>
    <row r="905" spans="1:29">
      <c r="A905" s="426" t="s">
        <v>794</v>
      </c>
      <c r="B905" s="426" t="s">
        <v>1205</v>
      </c>
      <c r="C905" s="426" t="s">
        <v>1206</v>
      </c>
      <c r="D905" s="426" t="s">
        <v>805</v>
      </c>
      <c r="E905" s="426" t="s">
        <v>806</v>
      </c>
      <c r="F905" s="427">
        <v>2677.69</v>
      </c>
      <c r="G905" s="427"/>
      <c r="H905" s="427">
        <v>1453.38</v>
      </c>
      <c r="I905" s="427"/>
      <c r="J905" s="427">
        <v>6526.38</v>
      </c>
      <c r="K905" s="428"/>
      <c r="L905" s="428"/>
      <c r="M905" s="427">
        <v>15327.34</v>
      </c>
      <c r="N905" s="428"/>
      <c r="O905" s="427"/>
      <c r="P905" s="427">
        <v>5351</v>
      </c>
      <c r="Q905" s="428"/>
      <c r="R905" s="427">
        <v>2175</v>
      </c>
      <c r="S905" s="428"/>
      <c r="T905" s="427">
        <v>0</v>
      </c>
      <c r="U905" s="427">
        <v>0</v>
      </c>
      <c r="V905" s="429">
        <v>848.01</v>
      </c>
      <c r="W905" s="427">
        <f t="shared" si="157"/>
        <v>848.01</v>
      </c>
      <c r="X905" s="427">
        <v>2175</v>
      </c>
      <c r="Y905" s="427">
        <f t="shared" si="159"/>
        <v>0</v>
      </c>
      <c r="Z905" s="287"/>
      <c r="AA905" s="285"/>
      <c r="AB905" s="264"/>
      <c r="AC905" s="264"/>
    </row>
    <row r="906" spans="1:29">
      <c r="A906" s="426" t="s">
        <v>794</v>
      </c>
      <c r="B906" s="426" t="s">
        <v>1205</v>
      </c>
      <c r="C906" s="426" t="s">
        <v>1206</v>
      </c>
      <c r="D906" s="426" t="s">
        <v>831</v>
      </c>
      <c r="E906" s="426" t="s">
        <v>832</v>
      </c>
      <c r="F906" s="427">
        <v>617732.44999999995</v>
      </c>
      <c r="G906" s="427"/>
      <c r="H906" s="427">
        <v>709330.31</v>
      </c>
      <c r="I906" s="427"/>
      <c r="J906" s="427">
        <v>735802.55</v>
      </c>
      <c r="K906" s="428"/>
      <c r="L906" s="428"/>
      <c r="M906" s="427">
        <v>866429.91</v>
      </c>
      <c r="N906" s="428"/>
      <c r="O906" s="427"/>
      <c r="P906" s="427">
        <v>742260</v>
      </c>
      <c r="Q906" s="428"/>
      <c r="R906" s="427">
        <v>786960</v>
      </c>
      <c r="S906" s="428"/>
      <c r="T906" s="427">
        <v>0</v>
      </c>
      <c r="U906" s="427">
        <v>0</v>
      </c>
      <c r="V906" s="429">
        <v>275973.23</v>
      </c>
      <c r="W906" s="427">
        <f t="shared" si="157"/>
        <v>275973.23</v>
      </c>
      <c r="X906" s="427">
        <v>786960</v>
      </c>
      <c r="Y906" s="427">
        <f t="shared" si="159"/>
        <v>0</v>
      </c>
      <c r="Z906" s="287"/>
      <c r="AA906" s="285"/>
      <c r="AB906" s="264"/>
      <c r="AC906" s="264"/>
    </row>
    <row r="907" spans="1:29">
      <c r="A907" s="426" t="s">
        <v>794</v>
      </c>
      <c r="B907" s="426" t="s">
        <v>1205</v>
      </c>
      <c r="C907" s="426" t="s">
        <v>1206</v>
      </c>
      <c r="D907" s="426" t="s">
        <v>807</v>
      </c>
      <c r="E907" s="426" t="s">
        <v>808</v>
      </c>
      <c r="F907" s="427">
        <v>1716182.98</v>
      </c>
      <c r="G907" s="427"/>
      <c r="H907" s="427">
        <v>1802079.85</v>
      </c>
      <c r="I907" s="427"/>
      <c r="J907" s="427">
        <v>1753745.39</v>
      </c>
      <c r="K907" s="428"/>
      <c r="L907" s="428"/>
      <c r="M907" s="427">
        <v>1809854.57</v>
      </c>
      <c r="N907" s="428"/>
      <c r="O907" s="427"/>
      <c r="P907" s="427">
        <v>1902244</v>
      </c>
      <c r="Q907" s="428"/>
      <c r="R907" s="429">
        <v>1871666</v>
      </c>
      <c r="S907" s="428"/>
      <c r="T907" s="427">
        <v>0</v>
      </c>
      <c r="U907" s="427">
        <v>0</v>
      </c>
      <c r="V907" s="429">
        <v>616030.6</v>
      </c>
      <c r="W907" s="427">
        <f t="shared" si="157"/>
        <v>616030.6</v>
      </c>
      <c r="X907" s="429">
        <v>1871666</v>
      </c>
      <c r="Y907" s="427">
        <f t="shared" si="159"/>
        <v>0</v>
      </c>
      <c r="Z907" s="287"/>
      <c r="AA907" s="285"/>
      <c r="AB907" s="264"/>
      <c r="AC907" s="264"/>
    </row>
    <row r="908" spans="1:29">
      <c r="A908" s="426"/>
      <c r="B908" s="426"/>
      <c r="C908" s="426"/>
      <c r="D908" s="426"/>
      <c r="E908" s="426"/>
      <c r="F908" s="427">
        <f>SUM(F896:F907)</f>
        <v>8100391.6500000004</v>
      </c>
      <c r="G908" s="427"/>
      <c r="H908" s="427">
        <f>SUM(H896:H907)</f>
        <v>8596419.6099999994</v>
      </c>
      <c r="I908" s="427"/>
      <c r="J908" s="427">
        <f>SUM(J896:J907)</f>
        <v>8490362.0599999987</v>
      </c>
      <c r="K908" s="428">
        <f>SUM(K896:K907)</f>
        <v>145</v>
      </c>
      <c r="L908" s="428"/>
      <c r="M908" s="427">
        <f>SUM(M896:M907)</f>
        <v>9295514.7199999988</v>
      </c>
      <c r="N908" s="428">
        <f>SUM(N896:N907)</f>
        <v>154</v>
      </c>
      <c r="O908" s="427"/>
      <c r="P908" s="427">
        <f>SUM(P896:P907)</f>
        <v>9676113</v>
      </c>
      <c r="Q908" s="428">
        <f>SUM(Q896:Q907)</f>
        <v>165</v>
      </c>
      <c r="R908" s="427">
        <f>SUM(R896:R907)</f>
        <v>8756190</v>
      </c>
      <c r="S908" s="428">
        <f>SUM(S896:S907)</f>
        <v>149</v>
      </c>
      <c r="T908" s="427">
        <f t="shared" ref="T908:Y908" si="160">SUM(T896:T907)</f>
        <v>0</v>
      </c>
      <c r="U908" s="427">
        <f t="shared" si="160"/>
        <v>0</v>
      </c>
      <c r="V908" s="427">
        <f t="shared" si="160"/>
        <v>3055832.3899999997</v>
      </c>
      <c r="W908" s="427">
        <f t="shared" si="160"/>
        <v>3055832.3899999997</v>
      </c>
      <c r="X908" s="427">
        <f>SUM(X896:X907)</f>
        <v>9609813</v>
      </c>
      <c r="Y908" s="427">
        <f t="shared" si="160"/>
        <v>-853623</v>
      </c>
      <c r="Z908" s="287"/>
      <c r="AA908" s="285"/>
      <c r="AB908" s="264"/>
      <c r="AC908" s="264"/>
    </row>
    <row r="909" spans="1:29">
      <c r="A909" s="426"/>
      <c r="B909" s="426"/>
      <c r="C909" s="426"/>
      <c r="D909" s="426"/>
      <c r="E909" s="426"/>
      <c r="F909" s="427"/>
      <c r="G909" s="427"/>
      <c r="H909" s="427"/>
      <c r="I909" s="427"/>
      <c r="J909" s="427"/>
      <c r="K909" s="428"/>
      <c r="L909" s="428"/>
      <c r="M909" s="427"/>
      <c r="N909" s="428"/>
      <c r="O909" s="427"/>
      <c r="P909" s="427"/>
      <c r="Q909" s="428"/>
      <c r="R909" s="427"/>
      <c r="S909" s="428"/>
      <c r="T909" s="427"/>
      <c r="U909" s="427"/>
      <c r="V909" s="427"/>
      <c r="W909" s="427"/>
      <c r="X909" s="427"/>
      <c r="Y909" s="427"/>
      <c r="Z909" s="287"/>
      <c r="AA909" s="285"/>
      <c r="AB909" s="264"/>
      <c r="AC909" s="264"/>
    </row>
    <row r="910" spans="1:29">
      <c r="A910" s="426" t="s">
        <v>794</v>
      </c>
      <c r="B910" s="426" t="s">
        <v>1207</v>
      </c>
      <c r="C910" s="426" t="s">
        <v>1208</v>
      </c>
      <c r="D910" s="426" t="s">
        <v>837</v>
      </c>
      <c r="E910" s="426" t="s">
        <v>838</v>
      </c>
      <c r="F910" s="427">
        <v>0</v>
      </c>
      <c r="G910" s="427"/>
      <c r="H910" s="427">
        <v>0</v>
      </c>
      <c r="I910" s="427"/>
      <c r="J910" s="427">
        <v>0</v>
      </c>
      <c r="K910" s="428"/>
      <c r="L910" s="428"/>
      <c r="M910" s="427">
        <v>0</v>
      </c>
      <c r="N910" s="428"/>
      <c r="O910" s="427"/>
      <c r="P910" s="427">
        <v>0</v>
      </c>
      <c r="Q910" s="428"/>
      <c r="R910" s="427">
        <v>0</v>
      </c>
      <c r="S910" s="428"/>
      <c r="T910" s="427">
        <v>0</v>
      </c>
      <c r="U910" s="427">
        <v>0</v>
      </c>
      <c r="V910" s="427">
        <v>0</v>
      </c>
      <c r="W910" s="427">
        <f>T910+U910+V910</f>
        <v>0</v>
      </c>
      <c r="X910" s="427">
        <v>0</v>
      </c>
      <c r="Y910" s="427">
        <f>R910-X910</f>
        <v>0</v>
      </c>
      <c r="Z910" s="287"/>
      <c r="AA910" s="285"/>
      <c r="AB910" s="264"/>
      <c r="AC910" s="264"/>
    </row>
    <row r="911" spans="1:29">
      <c r="A911" s="426" t="s">
        <v>794</v>
      </c>
      <c r="B911" s="426" t="s">
        <v>1207</v>
      </c>
      <c r="C911" s="426" t="s">
        <v>1208</v>
      </c>
      <c r="D911" s="426" t="s">
        <v>1026</v>
      </c>
      <c r="E911" s="426" t="s">
        <v>1027</v>
      </c>
      <c r="F911" s="427">
        <v>138.47999999999999</v>
      </c>
      <c r="G911" s="427"/>
      <c r="H911" s="427">
        <v>1160.76</v>
      </c>
      <c r="I911" s="427"/>
      <c r="J911" s="427">
        <v>0</v>
      </c>
      <c r="K911" s="428"/>
      <c r="L911" s="428"/>
      <c r="M911" s="427">
        <v>0</v>
      </c>
      <c r="N911" s="428"/>
      <c r="O911" s="427"/>
      <c r="P911" s="427">
        <v>0</v>
      </c>
      <c r="Q911" s="428"/>
      <c r="R911" s="427">
        <v>0</v>
      </c>
      <c r="S911" s="428"/>
      <c r="T911" s="427">
        <v>0</v>
      </c>
      <c r="U911" s="427">
        <v>0</v>
      </c>
      <c r="V911" s="427">
        <v>0</v>
      </c>
      <c r="W911" s="427">
        <f t="shared" si="157"/>
        <v>0</v>
      </c>
      <c r="X911" s="427">
        <v>0</v>
      </c>
      <c r="Y911" s="427">
        <f>R911-X911</f>
        <v>0</v>
      </c>
      <c r="Z911" s="287"/>
      <c r="AA911" s="285"/>
      <c r="AB911" s="264"/>
      <c r="AC911" s="264"/>
    </row>
    <row r="912" spans="1:29">
      <c r="A912" s="426" t="s">
        <v>794</v>
      </c>
      <c r="B912" s="426" t="s">
        <v>1207</v>
      </c>
      <c r="C912" s="426" t="s">
        <v>1208</v>
      </c>
      <c r="D912" s="426" t="s">
        <v>803</v>
      </c>
      <c r="E912" s="426" t="s">
        <v>804</v>
      </c>
      <c r="F912" s="427">
        <v>2.0099999999999998</v>
      </c>
      <c r="G912" s="427"/>
      <c r="H912" s="427">
        <v>16.84</v>
      </c>
      <c r="I912" s="427"/>
      <c r="J912" s="427">
        <v>0</v>
      </c>
      <c r="K912" s="428"/>
      <c r="L912" s="428"/>
      <c r="M912" s="427">
        <v>0</v>
      </c>
      <c r="N912" s="428"/>
      <c r="O912" s="427"/>
      <c r="P912" s="427">
        <v>0</v>
      </c>
      <c r="Q912" s="428"/>
      <c r="R912" s="427">
        <v>0</v>
      </c>
      <c r="S912" s="428"/>
      <c r="T912" s="427">
        <v>0</v>
      </c>
      <c r="U912" s="427">
        <v>0</v>
      </c>
      <c r="V912" s="427">
        <v>0</v>
      </c>
      <c r="W912" s="427">
        <f t="shared" si="157"/>
        <v>0</v>
      </c>
      <c r="X912" s="427">
        <v>0</v>
      </c>
      <c r="Y912" s="427">
        <f>R912-X912</f>
        <v>0</v>
      </c>
      <c r="Z912" s="287"/>
      <c r="AA912" s="285"/>
      <c r="AB912" s="264"/>
      <c r="AC912" s="264"/>
    </row>
    <row r="913" spans="1:29">
      <c r="A913" s="426" t="s">
        <v>794</v>
      </c>
      <c r="B913" s="426" t="s">
        <v>1207</v>
      </c>
      <c r="C913" s="426" t="s">
        <v>1208</v>
      </c>
      <c r="D913" s="426" t="s">
        <v>831</v>
      </c>
      <c r="E913" s="426" t="s">
        <v>832</v>
      </c>
      <c r="F913" s="427">
        <v>13.16</v>
      </c>
      <c r="G913" s="427"/>
      <c r="H913" s="427">
        <v>132.33000000000001</v>
      </c>
      <c r="I913" s="427"/>
      <c r="J913" s="427">
        <v>0</v>
      </c>
      <c r="K913" s="428"/>
      <c r="L913" s="428"/>
      <c r="M913" s="427">
        <v>0</v>
      </c>
      <c r="N913" s="428"/>
      <c r="O913" s="427"/>
      <c r="P913" s="427">
        <v>0</v>
      </c>
      <c r="Q913" s="428"/>
      <c r="R913" s="427">
        <v>0</v>
      </c>
      <c r="S913" s="428"/>
      <c r="T913" s="427">
        <v>0</v>
      </c>
      <c r="U913" s="427">
        <v>0</v>
      </c>
      <c r="V913" s="427">
        <v>0</v>
      </c>
      <c r="W913" s="427">
        <f t="shared" si="157"/>
        <v>0</v>
      </c>
      <c r="X913" s="427">
        <v>0</v>
      </c>
      <c r="Y913" s="427">
        <f>R913-X913</f>
        <v>0</v>
      </c>
      <c r="Z913" s="287"/>
      <c r="AA913" s="285"/>
      <c r="AB913" s="264"/>
      <c r="AC913" s="264"/>
    </row>
    <row r="914" spans="1:29">
      <c r="A914" s="426"/>
      <c r="B914" s="426"/>
      <c r="C914" s="426"/>
      <c r="D914" s="426"/>
      <c r="E914" s="426"/>
      <c r="F914" s="427">
        <f>SUM(F910:F913)</f>
        <v>153.64999999999998</v>
      </c>
      <c r="G914" s="427"/>
      <c r="H914" s="427">
        <f>SUM(H910:H913)</f>
        <v>1309.9299999999998</v>
      </c>
      <c r="I914" s="427"/>
      <c r="J914" s="427">
        <f>SUM(J910:J913)</f>
        <v>0</v>
      </c>
      <c r="K914" s="428"/>
      <c r="L914" s="428"/>
      <c r="M914" s="427">
        <f>SUM(M910:M913)</f>
        <v>0</v>
      </c>
      <c r="N914" s="428"/>
      <c r="O914" s="427"/>
      <c r="P914" s="427">
        <f>SUM(P910:P913)</f>
        <v>0</v>
      </c>
      <c r="Q914" s="428"/>
      <c r="R914" s="427">
        <f>SUM(R910:R913)</f>
        <v>0</v>
      </c>
      <c r="S914" s="428"/>
      <c r="T914" s="427">
        <f t="shared" ref="T914:Y914" si="161">SUM(T910:T913)</f>
        <v>0</v>
      </c>
      <c r="U914" s="427">
        <f t="shared" si="161"/>
        <v>0</v>
      </c>
      <c r="V914" s="427">
        <f t="shared" si="161"/>
        <v>0</v>
      </c>
      <c r="W914" s="427">
        <f t="shared" si="161"/>
        <v>0</v>
      </c>
      <c r="X914" s="427">
        <f t="shared" si="161"/>
        <v>0</v>
      </c>
      <c r="Y914" s="427">
        <f t="shared" si="161"/>
        <v>0</v>
      </c>
      <c r="Z914" s="287"/>
      <c r="AA914" s="285"/>
      <c r="AB914" s="264"/>
      <c r="AC914" s="264"/>
    </row>
    <row r="915" spans="1:29">
      <c r="A915" s="426"/>
      <c r="B915" s="426"/>
      <c r="C915" s="426"/>
      <c r="D915" s="426"/>
      <c r="E915" s="426"/>
      <c r="F915" s="427"/>
      <c r="G915" s="427"/>
      <c r="H915" s="427"/>
      <c r="I915" s="427"/>
      <c r="J915" s="427"/>
      <c r="K915" s="428"/>
      <c r="L915" s="428"/>
      <c r="M915" s="427"/>
      <c r="N915" s="428"/>
      <c r="O915" s="427"/>
      <c r="P915" s="427"/>
      <c r="Q915" s="428"/>
      <c r="R915" s="427"/>
      <c r="S915" s="428"/>
      <c r="T915" s="427"/>
      <c r="U915" s="427"/>
      <c r="V915" s="427"/>
      <c r="W915" s="427"/>
      <c r="X915" s="427"/>
      <c r="Y915" s="427"/>
      <c r="Z915" s="287"/>
      <c r="AA915" s="285"/>
      <c r="AB915" s="264"/>
      <c r="AC915" s="264"/>
    </row>
    <row r="916" spans="1:29">
      <c r="A916" s="426" t="s">
        <v>794</v>
      </c>
      <c r="B916" s="426" t="s">
        <v>1209</v>
      </c>
      <c r="C916" s="426" t="s">
        <v>1210</v>
      </c>
      <c r="D916" s="426" t="s">
        <v>837</v>
      </c>
      <c r="E916" s="426" t="s">
        <v>838</v>
      </c>
      <c r="F916" s="427">
        <v>0</v>
      </c>
      <c r="G916" s="427"/>
      <c r="H916" s="427">
        <v>235.24</v>
      </c>
      <c r="I916" s="427"/>
      <c r="J916" s="427">
        <v>0</v>
      </c>
      <c r="K916" s="428"/>
      <c r="L916" s="428"/>
      <c r="M916" s="427">
        <v>0</v>
      </c>
      <c r="N916" s="428"/>
      <c r="O916" s="427"/>
      <c r="P916" s="427">
        <v>0</v>
      </c>
      <c r="Q916" s="428"/>
      <c r="R916" s="427">
        <v>0</v>
      </c>
      <c r="S916" s="428"/>
      <c r="T916" s="427">
        <v>0</v>
      </c>
      <c r="U916" s="427">
        <v>0</v>
      </c>
      <c r="V916" s="427">
        <v>0</v>
      </c>
      <c r="W916" s="427">
        <f t="shared" si="157"/>
        <v>0</v>
      </c>
      <c r="X916" s="427">
        <v>0</v>
      </c>
      <c r="Y916" s="427">
        <f>R916-X916</f>
        <v>0</v>
      </c>
      <c r="Z916" s="287"/>
      <c r="AA916" s="285"/>
      <c r="AB916" s="264"/>
      <c r="AC916" s="264"/>
    </row>
    <row r="917" spans="1:29">
      <c r="A917" s="426" t="s">
        <v>794</v>
      </c>
      <c r="B917" s="426" t="s">
        <v>1209</v>
      </c>
      <c r="C917" s="426" t="s">
        <v>1210</v>
      </c>
      <c r="D917" s="426" t="s">
        <v>1026</v>
      </c>
      <c r="E917" s="426" t="s">
        <v>1027</v>
      </c>
      <c r="F917" s="427">
        <v>-30526.75</v>
      </c>
      <c r="G917" s="427"/>
      <c r="H917" s="427">
        <v>58211.72</v>
      </c>
      <c r="I917" s="427"/>
      <c r="J917" s="427">
        <v>0</v>
      </c>
      <c r="K917" s="428"/>
      <c r="L917" s="428"/>
      <c r="M917" s="427">
        <v>0</v>
      </c>
      <c r="N917" s="428"/>
      <c r="O917" s="427"/>
      <c r="P917" s="427">
        <v>0</v>
      </c>
      <c r="Q917" s="428"/>
      <c r="R917" s="427">
        <v>0</v>
      </c>
      <c r="S917" s="428"/>
      <c r="T917" s="427">
        <v>0</v>
      </c>
      <c r="U917" s="427">
        <v>0</v>
      </c>
      <c r="V917" s="427">
        <v>0</v>
      </c>
      <c r="W917" s="427">
        <f t="shared" si="157"/>
        <v>0</v>
      </c>
      <c r="X917" s="427">
        <v>0</v>
      </c>
      <c r="Y917" s="427">
        <f>R917-X917</f>
        <v>0</v>
      </c>
      <c r="Z917" s="287"/>
      <c r="AA917" s="285"/>
      <c r="AB917" s="264"/>
      <c r="AC917" s="264"/>
    </row>
    <row r="918" spans="1:29">
      <c r="A918" s="426" t="s">
        <v>794</v>
      </c>
      <c r="B918" s="426" t="s">
        <v>1209</v>
      </c>
      <c r="C918" s="426" t="s">
        <v>1210</v>
      </c>
      <c r="D918" s="426" t="s">
        <v>803</v>
      </c>
      <c r="E918" s="426" t="s">
        <v>804</v>
      </c>
      <c r="F918" s="427">
        <v>0</v>
      </c>
      <c r="G918" s="427"/>
      <c r="H918" s="427">
        <v>847.57</v>
      </c>
      <c r="I918" s="427"/>
      <c r="J918" s="427">
        <v>0</v>
      </c>
      <c r="K918" s="428"/>
      <c r="L918" s="428"/>
      <c r="M918" s="427">
        <v>0</v>
      </c>
      <c r="N918" s="428"/>
      <c r="O918" s="427"/>
      <c r="P918" s="427">
        <v>0</v>
      </c>
      <c r="Q918" s="428"/>
      <c r="R918" s="427">
        <v>0</v>
      </c>
      <c r="S918" s="428"/>
      <c r="T918" s="427">
        <v>0</v>
      </c>
      <c r="U918" s="427">
        <v>0</v>
      </c>
      <c r="V918" s="427">
        <v>0</v>
      </c>
      <c r="W918" s="427">
        <f t="shared" si="157"/>
        <v>0</v>
      </c>
      <c r="X918" s="427">
        <v>0</v>
      </c>
      <c r="Y918" s="427">
        <f>R918-X918</f>
        <v>0</v>
      </c>
      <c r="Z918" s="287"/>
      <c r="AA918" s="285"/>
      <c r="AB918" s="264"/>
      <c r="AC918" s="264"/>
    </row>
    <row r="919" spans="1:29">
      <c r="A919" s="426" t="s">
        <v>794</v>
      </c>
      <c r="B919" s="426" t="s">
        <v>1209</v>
      </c>
      <c r="C919" s="426" t="s">
        <v>1210</v>
      </c>
      <c r="D919" s="426" t="s">
        <v>805</v>
      </c>
      <c r="E919" s="426" t="s">
        <v>806</v>
      </c>
      <c r="F919" s="427">
        <v>0</v>
      </c>
      <c r="G919" s="427"/>
      <c r="H919" s="427">
        <v>0</v>
      </c>
      <c r="I919" s="427"/>
      <c r="J919" s="427">
        <v>0</v>
      </c>
      <c r="K919" s="428"/>
      <c r="L919" s="428"/>
      <c r="M919" s="427">
        <v>0</v>
      </c>
      <c r="N919" s="428"/>
      <c r="O919" s="427"/>
      <c r="P919" s="427">
        <v>0</v>
      </c>
      <c r="Q919" s="428"/>
      <c r="R919" s="427">
        <v>0</v>
      </c>
      <c r="S919" s="428"/>
      <c r="T919" s="427">
        <v>0</v>
      </c>
      <c r="U919" s="427">
        <v>0</v>
      </c>
      <c r="V919" s="427">
        <v>0</v>
      </c>
      <c r="W919" s="427">
        <f>T919+U919+V919</f>
        <v>0</v>
      </c>
      <c r="X919" s="427">
        <v>0</v>
      </c>
      <c r="Y919" s="427">
        <f>R919-X919</f>
        <v>0</v>
      </c>
      <c r="Z919" s="287"/>
      <c r="AA919" s="285"/>
      <c r="AB919" s="264"/>
      <c r="AC919" s="264"/>
    </row>
    <row r="920" spans="1:29">
      <c r="A920" s="426" t="s">
        <v>794</v>
      </c>
      <c r="B920" s="426" t="s">
        <v>1209</v>
      </c>
      <c r="C920" s="426" t="s">
        <v>1210</v>
      </c>
      <c r="D920" s="426" t="s">
        <v>831</v>
      </c>
      <c r="E920" s="426" t="s">
        <v>832</v>
      </c>
      <c r="F920" s="427">
        <v>0</v>
      </c>
      <c r="G920" s="427"/>
      <c r="H920" s="427">
        <v>6662.89</v>
      </c>
      <c r="I920" s="427"/>
      <c r="J920" s="427">
        <v>0</v>
      </c>
      <c r="K920" s="428"/>
      <c r="L920" s="428"/>
      <c r="M920" s="427">
        <v>0</v>
      </c>
      <c r="N920" s="428"/>
      <c r="O920" s="427"/>
      <c r="P920" s="427">
        <v>0</v>
      </c>
      <c r="Q920" s="428"/>
      <c r="R920" s="427">
        <v>0</v>
      </c>
      <c r="S920" s="428"/>
      <c r="T920" s="427">
        <v>0</v>
      </c>
      <c r="U920" s="427">
        <v>0</v>
      </c>
      <c r="V920" s="427">
        <v>0</v>
      </c>
      <c r="W920" s="427">
        <f t="shared" si="157"/>
        <v>0</v>
      </c>
      <c r="X920" s="427">
        <v>0</v>
      </c>
      <c r="Y920" s="427">
        <f>R920-X920</f>
        <v>0</v>
      </c>
      <c r="Z920" s="287"/>
      <c r="AA920" s="285"/>
      <c r="AB920" s="264"/>
      <c r="AC920" s="264"/>
    </row>
    <row r="921" spans="1:29">
      <c r="A921" s="426"/>
      <c r="B921" s="426"/>
      <c r="C921" s="426"/>
      <c r="D921" s="426"/>
      <c r="E921" s="426"/>
      <c r="F921" s="427">
        <f>SUM(F916:F920)</f>
        <v>-30526.75</v>
      </c>
      <c r="G921" s="427"/>
      <c r="H921" s="427">
        <f>SUM(H916:H920)</f>
        <v>65957.42</v>
      </c>
      <c r="I921" s="427"/>
      <c r="J921" s="427">
        <f>SUM(J916:J920)</f>
        <v>0</v>
      </c>
      <c r="K921" s="428"/>
      <c r="L921" s="428"/>
      <c r="M921" s="427">
        <f>SUM(M916:M920)</f>
        <v>0</v>
      </c>
      <c r="N921" s="428"/>
      <c r="O921" s="427"/>
      <c r="P921" s="427">
        <f>SUM(P916:P920)</f>
        <v>0</v>
      </c>
      <c r="Q921" s="428"/>
      <c r="R921" s="427">
        <f>SUM(R916:R920)</f>
        <v>0</v>
      </c>
      <c r="S921" s="428"/>
      <c r="T921" s="427">
        <f t="shared" ref="T921:Y921" si="162">SUM(T916:T920)</f>
        <v>0</v>
      </c>
      <c r="U921" s="427">
        <f t="shared" si="162"/>
        <v>0</v>
      </c>
      <c r="V921" s="427">
        <f t="shared" si="162"/>
        <v>0</v>
      </c>
      <c r="W921" s="427">
        <f t="shared" si="162"/>
        <v>0</v>
      </c>
      <c r="X921" s="427">
        <f t="shared" si="162"/>
        <v>0</v>
      </c>
      <c r="Y921" s="427">
        <f t="shared" si="162"/>
        <v>0</v>
      </c>
      <c r="Z921" s="287"/>
      <c r="AA921" s="285"/>
      <c r="AB921" s="264"/>
      <c r="AC921" s="264"/>
    </row>
    <row r="922" spans="1:29">
      <c r="A922" s="426"/>
      <c r="B922" s="426"/>
      <c r="C922" s="426"/>
      <c r="D922" s="426"/>
      <c r="E922" s="426"/>
      <c r="F922" s="427"/>
      <c r="G922" s="427"/>
      <c r="H922" s="427"/>
      <c r="I922" s="427"/>
      <c r="J922" s="427"/>
      <c r="K922" s="428"/>
      <c r="L922" s="428"/>
      <c r="M922" s="427"/>
      <c r="N922" s="428"/>
      <c r="O922" s="427"/>
      <c r="P922" s="427"/>
      <c r="Q922" s="428"/>
      <c r="R922" s="427"/>
      <c r="S922" s="428"/>
      <c r="T922" s="427"/>
      <c r="U922" s="427"/>
      <c r="V922" s="427"/>
      <c r="W922" s="427"/>
      <c r="X922" s="427"/>
      <c r="Y922" s="427"/>
      <c r="Z922" s="287"/>
      <c r="AA922" s="285"/>
      <c r="AB922" s="264"/>
      <c r="AC922" s="264"/>
    </row>
    <row r="923" spans="1:29">
      <c r="A923" s="426" t="s">
        <v>794</v>
      </c>
      <c r="B923" s="426" t="s">
        <v>1211</v>
      </c>
      <c r="C923" s="426" t="s">
        <v>1212</v>
      </c>
      <c r="D923" s="426" t="s">
        <v>797</v>
      </c>
      <c r="E923" s="426" t="s">
        <v>798</v>
      </c>
      <c r="F923" s="427">
        <v>63037.95</v>
      </c>
      <c r="G923" s="427"/>
      <c r="H923" s="427">
        <v>53313.38</v>
      </c>
      <c r="I923" s="427"/>
      <c r="J923" s="427">
        <v>45039.42</v>
      </c>
      <c r="K923" s="428"/>
      <c r="L923" s="428"/>
      <c r="M923" s="427">
        <v>42099.97</v>
      </c>
      <c r="N923" s="428"/>
      <c r="O923" s="427"/>
      <c r="P923" s="427">
        <v>165000</v>
      </c>
      <c r="Q923" s="428"/>
      <c r="R923" s="427">
        <v>39966</v>
      </c>
      <c r="S923" s="428"/>
      <c r="T923" s="427">
        <v>0</v>
      </c>
      <c r="U923" s="427">
        <v>0</v>
      </c>
      <c r="V923" s="429">
        <v>11646.25</v>
      </c>
      <c r="W923" s="427">
        <f>T923+U923+V923</f>
        <v>11646.25</v>
      </c>
      <c r="X923" s="427">
        <v>39966</v>
      </c>
      <c r="Y923" s="427">
        <f>R923-X923</f>
        <v>0</v>
      </c>
      <c r="Z923" s="287"/>
      <c r="AA923" s="285"/>
      <c r="AB923" s="264"/>
      <c r="AC923" s="264"/>
    </row>
    <row r="924" spans="1:29">
      <c r="A924" s="426" t="s">
        <v>794</v>
      </c>
      <c r="B924" s="426" t="s">
        <v>1211</v>
      </c>
      <c r="C924" s="426" t="s">
        <v>1212</v>
      </c>
      <c r="D924" s="426" t="s">
        <v>803</v>
      </c>
      <c r="E924" s="426" t="s">
        <v>804</v>
      </c>
      <c r="F924" s="427">
        <v>913.01</v>
      </c>
      <c r="G924" s="427"/>
      <c r="H924" s="427">
        <v>772.37</v>
      </c>
      <c r="I924" s="427"/>
      <c r="J924" s="427">
        <v>652.80999999999995</v>
      </c>
      <c r="K924" s="428"/>
      <c r="L924" s="428"/>
      <c r="M924" s="427">
        <v>610.45000000000005</v>
      </c>
      <c r="N924" s="428"/>
      <c r="O924" s="427"/>
      <c r="P924" s="427">
        <v>1000</v>
      </c>
      <c r="Q924" s="428"/>
      <c r="R924" s="427">
        <v>1000</v>
      </c>
      <c r="S924" s="428"/>
      <c r="T924" s="427">
        <v>0</v>
      </c>
      <c r="U924" s="427">
        <v>0</v>
      </c>
      <c r="V924" s="429">
        <v>168.87</v>
      </c>
      <c r="W924" s="427">
        <f>T924+U924+V924</f>
        <v>168.87</v>
      </c>
      <c r="X924" s="427">
        <v>1000</v>
      </c>
      <c r="Y924" s="427">
        <f>R924-X924</f>
        <v>0</v>
      </c>
      <c r="Z924" s="287"/>
      <c r="AA924" s="285"/>
      <c r="AB924" s="264"/>
      <c r="AC924" s="264"/>
    </row>
    <row r="925" spans="1:29">
      <c r="A925" s="426" t="s">
        <v>794</v>
      </c>
      <c r="B925" s="426" t="s">
        <v>1211</v>
      </c>
      <c r="C925" s="426" t="s">
        <v>1212</v>
      </c>
      <c r="D925" s="426" t="s">
        <v>805</v>
      </c>
      <c r="E925" s="426" t="s">
        <v>806</v>
      </c>
      <c r="F925" s="427">
        <v>3907.41</v>
      </c>
      <c r="G925" s="427"/>
      <c r="H925" s="427">
        <v>3305.43</v>
      </c>
      <c r="I925" s="427"/>
      <c r="J925" s="427">
        <v>2684.21</v>
      </c>
      <c r="K925" s="428"/>
      <c r="L925" s="428"/>
      <c r="M925" s="427">
        <v>2610.17</v>
      </c>
      <c r="N925" s="428"/>
      <c r="O925" s="427"/>
      <c r="P925" s="427">
        <v>4500</v>
      </c>
      <c r="Q925" s="428"/>
      <c r="R925" s="427">
        <v>4500</v>
      </c>
      <c r="S925" s="428"/>
      <c r="T925" s="427">
        <v>0</v>
      </c>
      <c r="U925" s="427">
        <v>0</v>
      </c>
      <c r="V925" s="429">
        <v>722.08</v>
      </c>
      <c r="W925" s="427">
        <f>T925+U925+V925</f>
        <v>722.08</v>
      </c>
      <c r="X925" s="427">
        <v>4500</v>
      </c>
      <c r="Y925" s="427">
        <f>R925-X925</f>
        <v>0</v>
      </c>
      <c r="Z925" s="287"/>
      <c r="AA925" s="285"/>
      <c r="AB925" s="264"/>
      <c r="AC925" s="264"/>
    </row>
    <row r="926" spans="1:29">
      <c r="A926" s="426" t="s">
        <v>794</v>
      </c>
      <c r="B926" s="426" t="s">
        <v>1211</v>
      </c>
      <c r="C926" s="426" t="s">
        <v>1212</v>
      </c>
      <c r="D926" s="426" t="s">
        <v>831</v>
      </c>
      <c r="E926" s="426" t="s">
        <v>832</v>
      </c>
      <c r="F926" s="427">
        <v>0</v>
      </c>
      <c r="G926" s="427"/>
      <c r="H926" s="427">
        <v>0</v>
      </c>
      <c r="I926" s="427"/>
      <c r="J926" s="427">
        <v>204.81</v>
      </c>
      <c r="K926" s="428"/>
      <c r="L926" s="428"/>
      <c r="M926" s="427">
        <v>0</v>
      </c>
      <c r="N926" s="428"/>
      <c r="O926" s="427"/>
      <c r="P926" s="427">
        <v>0</v>
      </c>
      <c r="Q926" s="428"/>
      <c r="R926" s="427">
        <v>0</v>
      </c>
      <c r="S926" s="428"/>
      <c r="T926" s="427">
        <v>0</v>
      </c>
      <c r="U926" s="427">
        <v>0</v>
      </c>
      <c r="V926" s="427">
        <v>0</v>
      </c>
      <c r="W926" s="427">
        <f>T926+U926+V926</f>
        <v>0</v>
      </c>
      <c r="X926" s="427">
        <v>0</v>
      </c>
      <c r="Y926" s="427">
        <f>R926-X926</f>
        <v>0</v>
      </c>
      <c r="Z926" s="287"/>
      <c r="AA926" s="285"/>
      <c r="AB926" s="264"/>
      <c r="AC926" s="264"/>
    </row>
    <row r="927" spans="1:29">
      <c r="A927" s="426"/>
      <c r="B927" s="426"/>
      <c r="C927" s="426"/>
      <c r="D927" s="426"/>
      <c r="E927" s="426"/>
      <c r="F927" s="427">
        <f>SUM(F923:F926)</f>
        <v>67858.37</v>
      </c>
      <c r="G927" s="427"/>
      <c r="H927" s="427">
        <f>SUM(H923:H926)</f>
        <v>57391.18</v>
      </c>
      <c r="I927" s="427"/>
      <c r="J927" s="427">
        <f>SUM(J923:J926)</f>
        <v>48581.249999999993</v>
      </c>
      <c r="K927" s="428"/>
      <c r="L927" s="428"/>
      <c r="M927" s="427">
        <f>SUM(M923:M926)</f>
        <v>45320.59</v>
      </c>
      <c r="N927" s="428"/>
      <c r="O927" s="427"/>
      <c r="P927" s="427">
        <f>SUM(P923:P926)</f>
        <v>170500</v>
      </c>
      <c r="Q927" s="428"/>
      <c r="R927" s="427">
        <f>SUM(R923:R926)</f>
        <v>45466</v>
      </c>
      <c r="S927" s="428"/>
      <c r="T927" s="427">
        <f t="shared" ref="T927:Y927" si="163">SUM(T923:T926)</f>
        <v>0</v>
      </c>
      <c r="U927" s="427">
        <f t="shared" si="163"/>
        <v>0</v>
      </c>
      <c r="V927" s="427">
        <f t="shared" si="163"/>
        <v>12537.2</v>
      </c>
      <c r="W927" s="427">
        <f t="shared" si="163"/>
        <v>12537.2</v>
      </c>
      <c r="X927" s="427">
        <f>SUM(X923:X926)</f>
        <v>45466</v>
      </c>
      <c r="Y927" s="427">
        <f t="shared" si="163"/>
        <v>0</v>
      </c>
      <c r="Z927" s="287"/>
      <c r="AA927" s="285"/>
      <c r="AB927" s="264"/>
      <c r="AC927" s="264"/>
    </row>
    <row r="928" spans="1:29">
      <c r="A928" s="426"/>
      <c r="B928" s="426"/>
      <c r="C928" s="426"/>
      <c r="D928" s="426"/>
      <c r="E928" s="426"/>
      <c r="F928" s="427"/>
      <c r="G928" s="427"/>
      <c r="H928" s="427"/>
      <c r="I928" s="427"/>
      <c r="J928" s="427"/>
      <c r="K928" s="428"/>
      <c r="L928" s="428"/>
      <c r="M928" s="427"/>
      <c r="N928" s="428"/>
      <c r="O928" s="427"/>
      <c r="P928" s="427"/>
      <c r="Q928" s="428"/>
      <c r="R928" s="427"/>
      <c r="S928" s="428"/>
      <c r="T928" s="427"/>
      <c r="U928" s="427"/>
      <c r="V928" s="427"/>
      <c r="W928" s="427"/>
      <c r="X928" s="427"/>
      <c r="Y928" s="427"/>
      <c r="Z928" s="287"/>
      <c r="AA928" s="285"/>
      <c r="AB928" s="264"/>
      <c r="AC928" s="264"/>
    </row>
    <row r="929" spans="1:29">
      <c r="A929" s="426" t="s">
        <v>794</v>
      </c>
      <c r="B929" s="426" t="s">
        <v>1213</v>
      </c>
      <c r="C929" s="426" t="s">
        <v>1214</v>
      </c>
      <c r="D929" s="426" t="s">
        <v>1215</v>
      </c>
      <c r="E929" s="426" t="s">
        <v>1216</v>
      </c>
      <c r="F929" s="427">
        <v>891196.12</v>
      </c>
      <c r="G929" s="427"/>
      <c r="H929" s="427">
        <v>914417.84</v>
      </c>
      <c r="I929" s="427"/>
      <c r="J929" s="427">
        <v>936328.37</v>
      </c>
      <c r="K929" s="428"/>
      <c r="L929" s="428"/>
      <c r="M929" s="427">
        <v>889803.2</v>
      </c>
      <c r="N929" s="428"/>
      <c r="O929" s="427"/>
      <c r="P929" s="427">
        <v>947944</v>
      </c>
      <c r="Q929" s="428"/>
      <c r="R929" s="429">
        <v>879227</v>
      </c>
      <c r="S929" s="428"/>
      <c r="T929" s="427">
        <v>0</v>
      </c>
      <c r="U929" s="427">
        <v>0</v>
      </c>
      <c r="V929" s="429">
        <v>293075.49</v>
      </c>
      <c r="W929" s="427">
        <f t="shared" si="157"/>
        <v>293075.49</v>
      </c>
      <c r="X929" s="427">
        <v>879227</v>
      </c>
      <c r="Y929" s="427">
        <f>R929-X929</f>
        <v>0</v>
      </c>
      <c r="Z929" s="287"/>
      <c r="AA929" s="285"/>
      <c r="AB929" s="264"/>
      <c r="AC929" s="264"/>
    </row>
    <row r="930" spans="1:29">
      <c r="A930" s="426"/>
      <c r="B930" s="426"/>
      <c r="C930" s="426"/>
      <c r="D930" s="426"/>
      <c r="E930" s="426"/>
      <c r="F930" s="427"/>
      <c r="G930" s="427"/>
      <c r="H930" s="427"/>
      <c r="I930" s="427"/>
      <c r="J930" s="427"/>
      <c r="K930" s="428"/>
      <c r="L930" s="428"/>
      <c r="M930" s="427"/>
      <c r="N930" s="428"/>
      <c r="O930" s="427"/>
      <c r="P930" s="427"/>
      <c r="Q930" s="428"/>
      <c r="R930" s="427"/>
      <c r="S930" s="428"/>
      <c r="T930" s="427"/>
      <c r="U930" s="427"/>
      <c r="V930" s="427"/>
      <c r="W930" s="427"/>
      <c r="X930" s="427"/>
      <c r="Y930" s="427"/>
      <c r="Z930" s="287"/>
      <c r="AA930" s="285"/>
      <c r="AB930" s="264"/>
      <c r="AC930" s="264"/>
    </row>
    <row r="931" spans="1:29">
      <c r="A931" s="426" t="s">
        <v>794</v>
      </c>
      <c r="B931" s="426" t="s">
        <v>1217</v>
      </c>
      <c r="C931" s="426" t="s">
        <v>1218</v>
      </c>
      <c r="D931" s="426" t="s">
        <v>914</v>
      </c>
      <c r="E931" s="426" t="s">
        <v>915</v>
      </c>
      <c r="F931" s="427">
        <v>20261.32</v>
      </c>
      <c r="G931" s="427"/>
      <c r="H931" s="427">
        <v>14965.93</v>
      </c>
      <c r="I931" s="427"/>
      <c r="J931" s="427">
        <v>3890.02</v>
      </c>
      <c r="K931" s="428"/>
      <c r="L931" s="428"/>
      <c r="M931" s="427">
        <v>1706.77</v>
      </c>
      <c r="N931" s="428"/>
      <c r="O931" s="427"/>
      <c r="P931" s="427">
        <v>7000</v>
      </c>
      <c r="Q931" s="428"/>
      <c r="R931" s="427">
        <v>7000</v>
      </c>
      <c r="S931" s="428"/>
      <c r="T931" s="427">
        <v>5800</v>
      </c>
      <c r="U931" s="427">
        <v>0</v>
      </c>
      <c r="V931" s="427">
        <v>0</v>
      </c>
      <c r="W931" s="427">
        <f t="shared" si="157"/>
        <v>5800</v>
      </c>
      <c r="X931" s="427">
        <v>7000</v>
      </c>
      <c r="Y931" s="427">
        <f t="shared" ref="Y931:Y942" si="164">R931-X931</f>
        <v>0</v>
      </c>
      <c r="Z931" s="287"/>
      <c r="AA931" s="285"/>
      <c r="AB931" s="264"/>
      <c r="AC931" s="264"/>
    </row>
    <row r="932" spans="1:29">
      <c r="A932" s="426" t="s">
        <v>794</v>
      </c>
      <c r="B932" s="426" t="s">
        <v>1217</v>
      </c>
      <c r="C932" s="426" t="s">
        <v>1218</v>
      </c>
      <c r="D932" s="426" t="s">
        <v>1219</v>
      </c>
      <c r="E932" s="426" t="s">
        <v>1220</v>
      </c>
      <c r="F932" s="427">
        <v>254798.8</v>
      </c>
      <c r="G932" s="427"/>
      <c r="H932" s="427">
        <v>213791.38</v>
      </c>
      <c r="I932" s="427"/>
      <c r="J932" s="427">
        <v>317466</v>
      </c>
      <c r="K932" s="428"/>
      <c r="L932" s="428"/>
      <c r="M932" s="427">
        <v>216141.09</v>
      </c>
      <c r="N932" s="428"/>
      <c r="O932" s="427"/>
      <c r="P932" s="427">
        <v>154500</v>
      </c>
      <c r="Q932" s="428"/>
      <c r="R932" s="427">
        <v>154500</v>
      </c>
      <c r="S932" s="428"/>
      <c r="T932" s="429">
        <v>0</v>
      </c>
      <c r="U932" s="429">
        <v>53260.78</v>
      </c>
      <c r="V932" s="429">
        <v>68077.72</v>
      </c>
      <c r="W932" s="427">
        <f t="shared" si="157"/>
        <v>121338.5</v>
      </c>
      <c r="X932" s="427">
        <v>154500</v>
      </c>
      <c r="Y932" s="427">
        <f t="shared" si="164"/>
        <v>0</v>
      </c>
      <c r="Z932" s="287"/>
      <c r="AA932" s="285"/>
      <c r="AB932" s="264"/>
      <c r="AC932" s="264"/>
    </row>
    <row r="933" spans="1:29">
      <c r="A933" s="426" t="s">
        <v>794</v>
      </c>
      <c r="B933" s="426" t="s">
        <v>1217</v>
      </c>
      <c r="C933" s="426" t="s">
        <v>1218</v>
      </c>
      <c r="D933" s="426" t="s">
        <v>1145</v>
      </c>
      <c r="E933" s="426" t="s">
        <v>1146</v>
      </c>
      <c r="F933" s="427">
        <v>7800</v>
      </c>
      <c r="G933" s="427"/>
      <c r="H933" s="427">
        <v>7800</v>
      </c>
      <c r="I933" s="427"/>
      <c r="J933" s="427">
        <v>16000</v>
      </c>
      <c r="K933" s="428"/>
      <c r="L933" s="428"/>
      <c r="M933" s="427">
        <v>13795</v>
      </c>
      <c r="N933" s="428"/>
      <c r="O933" s="427"/>
      <c r="P933" s="427">
        <v>16000</v>
      </c>
      <c r="Q933" s="428"/>
      <c r="R933" s="427">
        <v>16000.28</v>
      </c>
      <c r="S933" s="428"/>
      <c r="T933" s="427">
        <v>0</v>
      </c>
      <c r="U933" s="427">
        <v>0</v>
      </c>
      <c r="V933" s="427">
        <v>7800</v>
      </c>
      <c r="W933" s="427">
        <f t="shared" si="157"/>
        <v>7800</v>
      </c>
      <c r="X933" s="427">
        <v>16000.28</v>
      </c>
      <c r="Y933" s="427">
        <f t="shared" si="164"/>
        <v>0</v>
      </c>
      <c r="Z933" s="287"/>
      <c r="AA933" s="285"/>
      <c r="AB933" s="264"/>
      <c r="AC933" s="264"/>
    </row>
    <row r="934" spans="1:29">
      <c r="A934" s="426" t="s">
        <v>794</v>
      </c>
      <c r="B934" s="426" t="s">
        <v>1217</v>
      </c>
      <c r="C934" s="426" t="s">
        <v>1218</v>
      </c>
      <c r="D934" s="426" t="s">
        <v>918</v>
      </c>
      <c r="E934" s="426" t="s">
        <v>919</v>
      </c>
      <c r="F934" s="427">
        <v>2804.47</v>
      </c>
      <c r="G934" s="427"/>
      <c r="H934" s="427">
        <v>695</v>
      </c>
      <c r="I934" s="427"/>
      <c r="J934" s="427">
        <v>0</v>
      </c>
      <c r="K934" s="428"/>
      <c r="L934" s="428"/>
      <c r="M934" s="427">
        <v>0</v>
      </c>
      <c r="N934" s="428"/>
      <c r="O934" s="427"/>
      <c r="P934" s="427">
        <v>0</v>
      </c>
      <c r="Q934" s="428"/>
      <c r="R934" s="427">
        <v>0</v>
      </c>
      <c r="S934" s="428"/>
      <c r="T934" s="427">
        <v>0</v>
      </c>
      <c r="U934" s="427">
        <v>0</v>
      </c>
      <c r="V934" s="427">
        <v>0</v>
      </c>
      <c r="W934" s="427">
        <f t="shared" si="157"/>
        <v>0</v>
      </c>
      <c r="X934" s="427">
        <v>0</v>
      </c>
      <c r="Y934" s="427">
        <f t="shared" si="164"/>
        <v>0</v>
      </c>
      <c r="Z934" s="287"/>
      <c r="AA934" s="285"/>
      <c r="AB934" s="264"/>
      <c r="AC934" s="264"/>
    </row>
    <row r="935" spans="1:29">
      <c r="A935" s="426" t="s">
        <v>794</v>
      </c>
      <c r="B935" s="426" t="s">
        <v>1217</v>
      </c>
      <c r="C935" s="426" t="s">
        <v>1218</v>
      </c>
      <c r="D935" s="426" t="s">
        <v>972</v>
      </c>
      <c r="E935" s="426" t="s">
        <v>973</v>
      </c>
      <c r="F935" s="427">
        <v>3019.74</v>
      </c>
      <c r="G935" s="427"/>
      <c r="H935" s="427">
        <v>0</v>
      </c>
      <c r="I935" s="427"/>
      <c r="J935" s="427">
        <v>4250</v>
      </c>
      <c r="K935" s="428"/>
      <c r="L935" s="428"/>
      <c r="M935" s="427">
        <v>0</v>
      </c>
      <c r="N935" s="428"/>
      <c r="O935" s="427"/>
      <c r="P935" s="427">
        <v>2800</v>
      </c>
      <c r="Q935" s="428"/>
      <c r="R935" s="427">
        <v>2800</v>
      </c>
      <c r="S935" s="428"/>
      <c r="T935" s="427">
        <v>0</v>
      </c>
      <c r="U935" s="427">
        <v>0</v>
      </c>
      <c r="V935" s="427">
        <v>0</v>
      </c>
      <c r="W935" s="427">
        <f t="shared" si="157"/>
        <v>0</v>
      </c>
      <c r="X935" s="427">
        <v>2800</v>
      </c>
      <c r="Y935" s="427">
        <f t="shared" si="164"/>
        <v>0</v>
      </c>
      <c r="Z935" s="287"/>
      <c r="AA935" s="285"/>
      <c r="AB935" s="264"/>
      <c r="AC935" s="264"/>
    </row>
    <row r="936" spans="1:29">
      <c r="A936" s="426" t="s">
        <v>794</v>
      </c>
      <c r="B936" s="426" t="s">
        <v>1217</v>
      </c>
      <c r="C936" s="426" t="s">
        <v>1218</v>
      </c>
      <c r="D936" s="426" t="s">
        <v>1110</v>
      </c>
      <c r="E936" s="426" t="s">
        <v>1111</v>
      </c>
      <c r="F936" s="427">
        <v>73671.88</v>
      </c>
      <c r="G936" s="427"/>
      <c r="H936" s="427">
        <v>75869</v>
      </c>
      <c r="I936" s="427"/>
      <c r="J936" s="427">
        <v>130552.83</v>
      </c>
      <c r="K936" s="428"/>
      <c r="L936" s="428"/>
      <c r="M936" s="427">
        <v>84005.45</v>
      </c>
      <c r="N936" s="428"/>
      <c r="O936" s="427"/>
      <c r="P936" s="427">
        <v>175000</v>
      </c>
      <c r="Q936" s="428"/>
      <c r="R936" s="427">
        <v>175000</v>
      </c>
      <c r="S936" s="428"/>
      <c r="T936" s="427">
        <v>0</v>
      </c>
      <c r="U936" s="427">
        <v>0</v>
      </c>
      <c r="V936" s="427">
        <v>18050</v>
      </c>
      <c r="W936" s="427">
        <f t="shared" si="157"/>
        <v>18050</v>
      </c>
      <c r="X936" s="427">
        <v>175000</v>
      </c>
      <c r="Y936" s="427">
        <f t="shared" si="164"/>
        <v>0</v>
      </c>
      <c r="Z936" s="287"/>
      <c r="AA936" s="285"/>
      <c r="AB936" s="264"/>
      <c r="AC936" s="264"/>
    </row>
    <row r="937" spans="1:29">
      <c r="A937" s="426" t="s">
        <v>794</v>
      </c>
      <c r="B937" s="426" t="s">
        <v>1217</v>
      </c>
      <c r="C937" s="426" t="s">
        <v>1218</v>
      </c>
      <c r="D937" s="426" t="s">
        <v>1004</v>
      </c>
      <c r="E937" s="426" t="s">
        <v>1005</v>
      </c>
      <c r="F937" s="427">
        <v>1726.6</v>
      </c>
      <c r="G937" s="427"/>
      <c r="H937" s="427">
        <v>39641.300000000003</v>
      </c>
      <c r="I937" s="427"/>
      <c r="J937" s="427">
        <v>37042.019999999997</v>
      </c>
      <c r="K937" s="428"/>
      <c r="L937" s="428"/>
      <c r="M937" s="427">
        <v>7379.37</v>
      </c>
      <c r="N937" s="428"/>
      <c r="O937" s="427"/>
      <c r="P937" s="427">
        <v>43100</v>
      </c>
      <c r="Q937" s="428"/>
      <c r="R937" s="427">
        <v>36100</v>
      </c>
      <c r="S937" s="428"/>
      <c r="T937" s="427">
        <v>0</v>
      </c>
      <c r="U937" s="427">
        <v>7000</v>
      </c>
      <c r="V937" s="427">
        <v>0</v>
      </c>
      <c r="W937" s="427">
        <f t="shared" si="157"/>
        <v>7000</v>
      </c>
      <c r="X937" s="427">
        <v>36100</v>
      </c>
      <c r="Y937" s="427">
        <f t="shared" si="164"/>
        <v>0</v>
      </c>
      <c r="Z937" s="287"/>
      <c r="AA937" s="285"/>
      <c r="AB937" s="264"/>
      <c r="AC937" s="264"/>
    </row>
    <row r="938" spans="1:29">
      <c r="A938" s="426" t="s">
        <v>794</v>
      </c>
      <c r="B938" s="426" t="s">
        <v>1217</v>
      </c>
      <c r="C938" s="426" t="s">
        <v>1218</v>
      </c>
      <c r="D938" s="426" t="s">
        <v>1221</v>
      </c>
      <c r="E938" s="426" t="s">
        <v>1222</v>
      </c>
      <c r="F938" s="427">
        <v>1528.54</v>
      </c>
      <c r="G938" s="427"/>
      <c r="H938" s="427">
        <v>6475</v>
      </c>
      <c r="I938" s="427"/>
      <c r="J938" s="427">
        <v>6150</v>
      </c>
      <c r="K938" s="428"/>
      <c r="L938" s="428"/>
      <c r="M938" s="427">
        <v>0</v>
      </c>
      <c r="N938" s="428"/>
      <c r="O938" s="427"/>
      <c r="P938" s="427">
        <v>10000</v>
      </c>
      <c r="Q938" s="428"/>
      <c r="R938" s="427">
        <v>10000</v>
      </c>
      <c r="S938" s="428"/>
      <c r="T938" s="427">
        <v>0</v>
      </c>
      <c r="U938" s="427">
        <v>0</v>
      </c>
      <c r="V938" s="427">
        <v>0</v>
      </c>
      <c r="W938" s="427">
        <f t="shared" si="157"/>
        <v>0</v>
      </c>
      <c r="X938" s="427">
        <v>10000</v>
      </c>
      <c r="Y938" s="427">
        <f t="shared" si="164"/>
        <v>0</v>
      </c>
      <c r="Z938" s="287"/>
      <c r="AA938" s="285"/>
      <c r="AB938" s="264"/>
      <c r="AC938" s="264"/>
    </row>
    <row r="939" spans="1:29">
      <c r="A939" s="426" t="s">
        <v>794</v>
      </c>
      <c r="B939" s="426" t="s">
        <v>1217</v>
      </c>
      <c r="C939" s="426" t="s">
        <v>1218</v>
      </c>
      <c r="D939" s="426" t="s">
        <v>1223</v>
      </c>
      <c r="E939" s="426" t="s">
        <v>1224</v>
      </c>
      <c r="F939" s="427">
        <v>7.13</v>
      </c>
      <c r="G939" s="427"/>
      <c r="H939" s="427">
        <v>0</v>
      </c>
      <c r="I939" s="427"/>
      <c r="J939" s="427">
        <v>0</v>
      </c>
      <c r="K939" s="428"/>
      <c r="L939" s="428"/>
      <c r="M939" s="427">
        <v>0</v>
      </c>
      <c r="N939" s="428"/>
      <c r="O939" s="427"/>
      <c r="P939" s="427">
        <v>0</v>
      </c>
      <c r="Q939" s="428"/>
      <c r="R939" s="427">
        <v>0</v>
      </c>
      <c r="S939" s="428"/>
      <c r="T939" s="427">
        <v>0</v>
      </c>
      <c r="U939" s="427">
        <v>0</v>
      </c>
      <c r="V939" s="427">
        <v>0</v>
      </c>
      <c r="W939" s="427">
        <f t="shared" si="157"/>
        <v>0</v>
      </c>
      <c r="X939" s="427">
        <v>0</v>
      </c>
      <c r="Y939" s="427">
        <f t="shared" si="164"/>
        <v>0</v>
      </c>
      <c r="Z939" s="287"/>
      <c r="AA939" s="285"/>
      <c r="AB939" s="264"/>
      <c r="AC939" s="264"/>
    </row>
    <row r="940" spans="1:29">
      <c r="A940" s="426" t="s">
        <v>794</v>
      </c>
      <c r="B940" s="426" t="s">
        <v>1217</v>
      </c>
      <c r="C940" s="426" t="s">
        <v>1218</v>
      </c>
      <c r="D940" s="426" t="s">
        <v>1225</v>
      </c>
      <c r="E940" s="426" t="s">
        <v>1226</v>
      </c>
      <c r="F940" s="427"/>
      <c r="G940" s="427"/>
      <c r="H940" s="427"/>
      <c r="I940" s="427"/>
      <c r="J940" s="427"/>
      <c r="K940" s="428"/>
      <c r="L940" s="428"/>
      <c r="M940" s="427">
        <v>0</v>
      </c>
      <c r="N940" s="428"/>
      <c r="O940" s="427"/>
      <c r="P940" s="427"/>
      <c r="Q940" s="428"/>
      <c r="R940" s="427">
        <v>7000</v>
      </c>
      <c r="S940" s="428"/>
      <c r="T940" s="427">
        <v>0</v>
      </c>
      <c r="U940" s="429">
        <v>0</v>
      </c>
      <c r="V940" s="429">
        <v>3760.6</v>
      </c>
      <c r="W940" s="427">
        <f t="shared" si="157"/>
        <v>3760.6</v>
      </c>
      <c r="X940" s="427">
        <v>7000</v>
      </c>
      <c r="Y940" s="427">
        <f t="shared" si="164"/>
        <v>0</v>
      </c>
      <c r="Z940" s="287"/>
      <c r="AA940" s="285"/>
      <c r="AB940" s="264"/>
      <c r="AC940" s="264"/>
    </row>
    <row r="941" spans="1:29">
      <c r="A941" s="426" t="s">
        <v>794</v>
      </c>
      <c r="B941" s="426" t="s">
        <v>1217</v>
      </c>
      <c r="C941" s="426" t="s">
        <v>1218</v>
      </c>
      <c r="D941" s="426" t="s">
        <v>1227</v>
      </c>
      <c r="E941" s="426" t="s">
        <v>1228</v>
      </c>
      <c r="F941" s="427">
        <v>1600</v>
      </c>
      <c r="G941" s="427"/>
      <c r="H941" s="427">
        <v>405</v>
      </c>
      <c r="I941" s="427"/>
      <c r="J941" s="427">
        <v>0</v>
      </c>
      <c r="K941" s="428"/>
      <c r="L941" s="428"/>
      <c r="M941" s="427">
        <v>0</v>
      </c>
      <c r="N941" s="428"/>
      <c r="O941" s="427"/>
      <c r="P941" s="427">
        <v>0</v>
      </c>
      <c r="Q941" s="428"/>
      <c r="R941" s="427">
        <v>0</v>
      </c>
      <c r="S941" s="428"/>
      <c r="T941" s="427">
        <v>0</v>
      </c>
      <c r="U941" s="427">
        <v>0</v>
      </c>
      <c r="V941" s="427">
        <v>0</v>
      </c>
      <c r="W941" s="427">
        <f t="shared" si="157"/>
        <v>0</v>
      </c>
      <c r="X941" s="427">
        <v>0</v>
      </c>
      <c r="Y941" s="427">
        <f t="shared" si="164"/>
        <v>0</v>
      </c>
      <c r="Z941" s="287"/>
      <c r="AA941" s="285"/>
      <c r="AB941" s="264"/>
      <c r="AC941" s="264"/>
    </row>
    <row r="942" spans="1:29">
      <c r="A942" s="426" t="s">
        <v>794</v>
      </c>
      <c r="B942" s="426" t="s">
        <v>1217</v>
      </c>
      <c r="C942" s="426" t="s">
        <v>1218</v>
      </c>
      <c r="D942" s="426" t="s">
        <v>876</v>
      </c>
      <c r="E942" s="426" t="s">
        <v>877</v>
      </c>
      <c r="F942" s="427">
        <v>18060.77</v>
      </c>
      <c r="G942" s="427"/>
      <c r="H942" s="427">
        <v>18769.240000000002</v>
      </c>
      <c r="I942" s="427"/>
      <c r="J942" s="427">
        <v>15946.15</v>
      </c>
      <c r="K942" s="428"/>
      <c r="L942" s="428"/>
      <c r="M942" s="427">
        <v>22292.9</v>
      </c>
      <c r="N942" s="428"/>
      <c r="O942" s="427"/>
      <c r="P942" s="427">
        <v>20500</v>
      </c>
      <c r="Q942" s="428"/>
      <c r="R942" s="427">
        <v>20500</v>
      </c>
      <c r="S942" s="428"/>
      <c r="T942" s="427">
        <v>0</v>
      </c>
      <c r="U942" s="429">
        <v>3804.49</v>
      </c>
      <c r="V942" s="429">
        <v>3195.51</v>
      </c>
      <c r="W942" s="427">
        <f t="shared" si="157"/>
        <v>7000</v>
      </c>
      <c r="X942" s="427">
        <v>20500</v>
      </c>
      <c r="Y942" s="427">
        <f t="shared" si="164"/>
        <v>0</v>
      </c>
      <c r="Z942" s="287"/>
      <c r="AA942" s="285"/>
      <c r="AB942" s="264"/>
      <c r="AC942" s="264"/>
    </row>
    <row r="943" spans="1:29">
      <c r="A943" s="426"/>
      <c r="B943" s="426"/>
      <c r="C943" s="426"/>
      <c r="D943" s="426"/>
      <c r="E943" s="426"/>
      <c r="F943" s="427">
        <f>SUM(F931:F942)</f>
        <v>385279.24999999994</v>
      </c>
      <c r="G943" s="427"/>
      <c r="H943" s="427">
        <f>SUM(H931:H942)</f>
        <v>378411.85</v>
      </c>
      <c r="I943" s="427"/>
      <c r="J943" s="427">
        <f>SUM(J931:J942)</f>
        <v>531297.02</v>
      </c>
      <c r="K943" s="428"/>
      <c r="L943" s="428"/>
      <c r="M943" s="427">
        <f>SUM(M931:M942)</f>
        <v>345320.58</v>
      </c>
      <c r="N943" s="428"/>
      <c r="O943" s="427"/>
      <c r="P943" s="427">
        <f>SUM(P931:P942)</f>
        <v>428900</v>
      </c>
      <c r="Q943" s="428"/>
      <c r="R943" s="427">
        <f>SUM(R931:R942)</f>
        <v>428900.28</v>
      </c>
      <c r="S943" s="428"/>
      <c r="T943" s="427">
        <f t="shared" ref="T943:Y943" si="165">SUM(T931:T942)</f>
        <v>5800</v>
      </c>
      <c r="U943" s="427">
        <f t="shared" si="165"/>
        <v>64065.27</v>
      </c>
      <c r="V943" s="427">
        <f t="shared" si="165"/>
        <v>100883.83</v>
      </c>
      <c r="W943" s="427">
        <f t="shared" si="165"/>
        <v>170749.1</v>
      </c>
      <c r="X943" s="427">
        <f>SUM(X931:X942)</f>
        <v>428900.28</v>
      </c>
      <c r="Y943" s="427">
        <f t="shared" si="165"/>
        <v>0</v>
      </c>
      <c r="Z943" s="287"/>
      <c r="AA943" s="285"/>
      <c r="AB943" s="264"/>
      <c r="AC943" s="264"/>
    </row>
    <row r="944" spans="1:29">
      <c r="A944" s="426"/>
      <c r="B944" s="426"/>
      <c r="C944" s="426"/>
      <c r="D944" s="426"/>
      <c r="E944" s="426"/>
      <c r="F944" s="427"/>
      <c r="G944" s="427"/>
      <c r="H944" s="427"/>
      <c r="I944" s="427"/>
      <c r="J944" s="427"/>
      <c r="K944" s="428"/>
      <c r="L944" s="428"/>
      <c r="M944" s="427"/>
      <c r="N944" s="428"/>
      <c r="O944" s="427"/>
      <c r="P944" s="427"/>
      <c r="Q944" s="428"/>
      <c r="R944" s="427"/>
      <c r="S944" s="428"/>
      <c r="T944" s="427"/>
      <c r="U944" s="427"/>
      <c r="V944" s="427"/>
      <c r="W944" s="427"/>
      <c r="X944" s="427"/>
      <c r="Y944" s="427"/>
      <c r="Z944" s="287"/>
      <c r="AA944" s="285"/>
      <c r="AB944" s="264"/>
      <c r="AC944" s="264"/>
    </row>
    <row r="945" spans="1:29">
      <c r="A945" s="426" t="s">
        <v>794</v>
      </c>
      <c r="B945" s="426" t="s">
        <v>1229</v>
      </c>
      <c r="C945" s="426" t="s">
        <v>1230</v>
      </c>
      <c r="D945" s="426" t="s">
        <v>1231</v>
      </c>
      <c r="E945" s="426" t="s">
        <v>1232</v>
      </c>
      <c r="F945" s="427">
        <v>227224.9</v>
      </c>
      <c r="G945" s="427"/>
      <c r="H945" s="427">
        <v>219405.53</v>
      </c>
      <c r="I945" s="427"/>
      <c r="J945" s="427">
        <v>218451.87</v>
      </c>
      <c r="K945" s="428"/>
      <c r="L945" s="428"/>
      <c r="M945" s="427">
        <v>262310.86</v>
      </c>
      <c r="N945" s="428"/>
      <c r="O945" s="427"/>
      <c r="P945" s="427">
        <v>229577</v>
      </c>
      <c r="Q945" s="428"/>
      <c r="R945" s="427">
        <v>229577</v>
      </c>
      <c r="S945" s="428"/>
      <c r="T945" s="429">
        <v>0</v>
      </c>
      <c r="U945" s="429">
        <v>86177.52</v>
      </c>
      <c r="V945" s="429">
        <v>51414.45</v>
      </c>
      <c r="W945" s="427">
        <f t="shared" si="157"/>
        <v>137591.97</v>
      </c>
      <c r="X945" s="427">
        <v>229577</v>
      </c>
      <c r="Y945" s="427">
        <f>R945-X945</f>
        <v>0</v>
      </c>
      <c r="Z945" s="287"/>
      <c r="AA945" s="285"/>
      <c r="AB945" s="264"/>
      <c r="AC945" s="264"/>
    </row>
    <row r="946" spans="1:29">
      <c r="A946" s="426" t="s">
        <v>794</v>
      </c>
      <c r="B946" s="426" t="s">
        <v>1229</v>
      </c>
      <c r="C946" s="426" t="s">
        <v>1230</v>
      </c>
      <c r="D946" s="426" t="s">
        <v>1233</v>
      </c>
      <c r="E946" s="426" t="s">
        <v>1234</v>
      </c>
      <c r="F946" s="427">
        <v>176080.08</v>
      </c>
      <c r="G946" s="427"/>
      <c r="H946" s="427">
        <v>159239.78</v>
      </c>
      <c r="I946" s="427"/>
      <c r="J946" s="427">
        <v>149402.99</v>
      </c>
      <c r="K946" s="428"/>
      <c r="L946" s="428"/>
      <c r="M946" s="427">
        <v>238836.68</v>
      </c>
      <c r="N946" s="428"/>
      <c r="O946" s="427"/>
      <c r="P946" s="427">
        <v>195199</v>
      </c>
      <c r="Q946" s="428"/>
      <c r="R946" s="427">
        <v>189216.33</v>
      </c>
      <c r="S946" s="428"/>
      <c r="T946" s="429">
        <v>0</v>
      </c>
      <c r="U946" s="429">
        <v>35110.019999999997</v>
      </c>
      <c r="V946" s="429">
        <v>15377.12</v>
      </c>
      <c r="W946" s="427">
        <f t="shared" si="157"/>
        <v>50487.14</v>
      </c>
      <c r="X946" s="427">
        <v>189216.33</v>
      </c>
      <c r="Y946" s="427">
        <f>R946-X946</f>
        <v>0</v>
      </c>
      <c r="Z946" s="287"/>
      <c r="AA946" s="285"/>
      <c r="AB946" s="264"/>
      <c r="AC946" s="264"/>
    </row>
    <row r="947" spans="1:29">
      <c r="A947" s="426" t="s">
        <v>794</v>
      </c>
      <c r="B947" s="426" t="s">
        <v>1229</v>
      </c>
      <c r="C947" s="426" t="s">
        <v>1230</v>
      </c>
      <c r="D947" s="426" t="s">
        <v>1235</v>
      </c>
      <c r="E947" s="426" t="s">
        <v>1236</v>
      </c>
      <c r="F947" s="427">
        <v>4366878.0999999996</v>
      </c>
      <c r="G947" s="427"/>
      <c r="H947" s="427">
        <v>3245753.89</v>
      </c>
      <c r="I947" s="427"/>
      <c r="J947" s="427">
        <v>3680583.73</v>
      </c>
      <c r="K947" s="428"/>
      <c r="L947" s="428"/>
      <c r="M947" s="427">
        <v>2991767.3</v>
      </c>
      <c r="N947" s="428"/>
      <c r="O947" s="427"/>
      <c r="P947" s="427">
        <v>3227528</v>
      </c>
      <c r="Q947" s="428"/>
      <c r="R947" s="427">
        <v>3321722</v>
      </c>
      <c r="S947" s="428"/>
      <c r="T947" s="429">
        <v>0</v>
      </c>
      <c r="U947" s="429">
        <v>806760.26</v>
      </c>
      <c r="V947" s="429">
        <v>1242167.8799999999</v>
      </c>
      <c r="W947" s="427">
        <f t="shared" si="157"/>
        <v>2048928.14</v>
      </c>
      <c r="X947" s="427">
        <v>3321722</v>
      </c>
      <c r="Y947" s="427">
        <f>R947-X947</f>
        <v>0</v>
      </c>
      <c r="Z947" s="287"/>
      <c r="AA947" s="285"/>
      <c r="AB947" s="264"/>
      <c r="AC947" s="264"/>
    </row>
    <row r="948" spans="1:29">
      <c r="A948" s="426" t="s">
        <v>794</v>
      </c>
      <c r="B948" s="426" t="s">
        <v>1229</v>
      </c>
      <c r="C948" s="426" t="s">
        <v>1230</v>
      </c>
      <c r="D948" s="426" t="s">
        <v>1237</v>
      </c>
      <c r="E948" s="426" t="s">
        <v>1238</v>
      </c>
      <c r="F948" s="427">
        <v>1890720.28</v>
      </c>
      <c r="G948" s="427"/>
      <c r="H948" s="427">
        <v>1550925.43</v>
      </c>
      <c r="I948" s="427"/>
      <c r="J948" s="427">
        <v>1754871.14</v>
      </c>
      <c r="K948" s="428"/>
      <c r="L948" s="428"/>
      <c r="M948" s="427">
        <v>1918802.62</v>
      </c>
      <c r="N948" s="428"/>
      <c r="O948" s="427"/>
      <c r="P948" s="427">
        <v>1498123</v>
      </c>
      <c r="Q948" s="428"/>
      <c r="R948" s="427">
        <v>1509577.5</v>
      </c>
      <c r="S948" s="428"/>
      <c r="T948" s="429">
        <v>0</v>
      </c>
      <c r="U948" s="429">
        <v>409428.93</v>
      </c>
      <c r="V948" s="429">
        <v>85468.84</v>
      </c>
      <c r="W948" s="427">
        <f t="shared" si="157"/>
        <v>494897.77</v>
      </c>
      <c r="X948" s="427">
        <v>1509577.5</v>
      </c>
      <c r="Y948" s="427">
        <f>R948-X948</f>
        <v>0</v>
      </c>
      <c r="Z948" s="287"/>
      <c r="AA948" s="285"/>
      <c r="AB948" s="264"/>
      <c r="AC948" s="264"/>
    </row>
    <row r="949" spans="1:29">
      <c r="A949" s="426" t="s">
        <v>794</v>
      </c>
      <c r="B949" s="426" t="s">
        <v>1229</v>
      </c>
      <c r="C949" s="426" t="s">
        <v>1230</v>
      </c>
      <c r="D949" s="426" t="s">
        <v>1239</v>
      </c>
      <c r="E949" s="426" t="s">
        <v>1240</v>
      </c>
      <c r="F949" s="427">
        <v>280186.94</v>
      </c>
      <c r="G949" s="427"/>
      <c r="H949" s="427">
        <v>70386.77</v>
      </c>
      <c r="I949" s="427"/>
      <c r="J949" s="427">
        <v>43270.74</v>
      </c>
      <c r="K949" s="428"/>
      <c r="L949" s="428"/>
      <c r="M949" s="427">
        <v>94523.46</v>
      </c>
      <c r="N949" s="428"/>
      <c r="O949" s="427"/>
      <c r="P949" s="427">
        <v>60000</v>
      </c>
      <c r="Q949" s="428"/>
      <c r="R949" s="427">
        <v>54528.17</v>
      </c>
      <c r="S949" s="428"/>
      <c r="T949" s="429">
        <v>0</v>
      </c>
      <c r="U949" s="429">
        <v>50000</v>
      </c>
      <c r="V949" s="429">
        <v>0</v>
      </c>
      <c r="W949" s="427">
        <f t="shared" si="157"/>
        <v>50000</v>
      </c>
      <c r="X949" s="427">
        <v>54528.17</v>
      </c>
      <c r="Y949" s="427">
        <f>R949-X949</f>
        <v>0</v>
      </c>
      <c r="Z949" s="287"/>
      <c r="AA949" s="285"/>
      <c r="AB949" s="264"/>
      <c r="AC949" s="264"/>
    </row>
    <row r="950" spans="1:29">
      <c r="A950" s="426"/>
      <c r="B950" s="426"/>
      <c r="C950" s="426"/>
      <c r="D950" s="426"/>
      <c r="E950" s="426"/>
      <c r="F950" s="427">
        <f>SUM(F945:F949)</f>
        <v>6941090.3000000007</v>
      </c>
      <c r="G950" s="427"/>
      <c r="H950" s="427">
        <f>SUM(H945:H949)</f>
        <v>5245711.3999999994</v>
      </c>
      <c r="I950" s="427"/>
      <c r="J950" s="427">
        <f>SUM(J945:J949)</f>
        <v>5846580.4699999997</v>
      </c>
      <c r="K950" s="428"/>
      <c r="L950" s="428"/>
      <c r="M950" s="427">
        <f>SUM(M945:M949)</f>
        <v>5506240.9199999999</v>
      </c>
      <c r="N950" s="428"/>
      <c r="O950" s="427"/>
      <c r="P950" s="427">
        <f>SUM(P945:P949)</f>
        <v>5210427</v>
      </c>
      <c r="Q950" s="428"/>
      <c r="R950" s="427">
        <f>SUM(R945:R949)</f>
        <v>5304621</v>
      </c>
      <c r="S950" s="428"/>
      <c r="T950" s="427">
        <f t="shared" ref="T950:Y950" si="166">SUM(T945:T949)</f>
        <v>0</v>
      </c>
      <c r="U950" s="427">
        <f t="shared" si="166"/>
        <v>1387476.73</v>
      </c>
      <c r="V950" s="427">
        <f t="shared" si="166"/>
        <v>1394428.29</v>
      </c>
      <c r="W950" s="427">
        <f t="shared" si="166"/>
        <v>2781905.02</v>
      </c>
      <c r="X950" s="427">
        <f>SUM(X945:X949)</f>
        <v>5304621</v>
      </c>
      <c r="Y950" s="427">
        <f t="shared" si="166"/>
        <v>0</v>
      </c>
      <c r="Z950" s="287"/>
      <c r="AA950" s="285"/>
      <c r="AB950" s="264"/>
      <c r="AC950" s="264"/>
    </row>
    <row r="951" spans="1:29">
      <c r="A951" s="426"/>
      <c r="B951" s="426"/>
      <c r="C951" s="426"/>
      <c r="D951" s="426"/>
      <c r="E951" s="426"/>
      <c r="F951" s="427"/>
      <c r="G951" s="427"/>
      <c r="H951" s="427"/>
      <c r="I951" s="427"/>
      <c r="J951" s="427"/>
      <c r="K951" s="428"/>
      <c r="L951" s="428"/>
      <c r="M951" s="427"/>
      <c r="N951" s="428"/>
      <c r="O951" s="427"/>
      <c r="P951" s="427"/>
      <c r="Q951" s="428"/>
      <c r="R951" s="427"/>
      <c r="S951" s="428"/>
      <c r="T951" s="427"/>
      <c r="U951" s="427"/>
      <c r="V951" s="427"/>
      <c r="W951" s="427"/>
      <c r="X951" s="427"/>
      <c r="Y951" s="427"/>
      <c r="Z951" s="287"/>
      <c r="AA951" s="285"/>
      <c r="AB951" s="264"/>
      <c r="AC951" s="264"/>
    </row>
    <row r="952" spans="1:29">
      <c r="A952" s="426" t="s">
        <v>794</v>
      </c>
      <c r="B952" s="426" t="s">
        <v>1241</v>
      </c>
      <c r="C952" s="426" t="s">
        <v>1242</v>
      </c>
      <c r="D952" s="426" t="s">
        <v>1243</v>
      </c>
      <c r="E952" s="426" t="s">
        <v>1244</v>
      </c>
      <c r="F952" s="427">
        <v>75724.899999999994</v>
      </c>
      <c r="G952" s="427"/>
      <c r="H952" s="427">
        <v>0</v>
      </c>
      <c r="I952" s="427"/>
      <c r="J952" s="427">
        <v>0</v>
      </c>
      <c r="K952" s="428"/>
      <c r="L952" s="428"/>
      <c r="M952" s="427">
        <v>0</v>
      </c>
      <c r="N952" s="428"/>
      <c r="O952" s="427"/>
      <c r="P952" s="427">
        <v>0</v>
      </c>
      <c r="Q952" s="428"/>
      <c r="R952" s="427">
        <v>0</v>
      </c>
      <c r="S952" s="428"/>
      <c r="T952" s="427">
        <v>0</v>
      </c>
      <c r="U952" s="427">
        <v>0</v>
      </c>
      <c r="V952" s="427">
        <v>0</v>
      </c>
      <c r="W952" s="427">
        <f t="shared" si="157"/>
        <v>0</v>
      </c>
      <c r="X952" s="427">
        <v>0</v>
      </c>
      <c r="Y952" s="427">
        <f>R952-X952</f>
        <v>0</v>
      </c>
      <c r="Z952" s="287"/>
      <c r="AA952" s="285"/>
      <c r="AB952" s="264"/>
      <c r="AC952" s="264"/>
    </row>
    <row r="953" spans="1:29">
      <c r="A953" s="426" t="s">
        <v>794</v>
      </c>
      <c r="B953" s="426" t="s">
        <v>1241</v>
      </c>
      <c r="C953" s="426" t="s">
        <v>1242</v>
      </c>
      <c r="D953" s="426" t="s">
        <v>1245</v>
      </c>
      <c r="E953" s="426" t="s">
        <v>1246</v>
      </c>
      <c r="F953" s="427">
        <v>484</v>
      </c>
      <c r="G953" s="427"/>
      <c r="H953" s="427">
        <v>0</v>
      </c>
      <c r="I953" s="427"/>
      <c r="J953" s="427">
        <v>0</v>
      </c>
      <c r="K953" s="428"/>
      <c r="L953" s="428"/>
      <c r="M953" s="427">
        <v>0</v>
      </c>
      <c r="N953" s="428"/>
      <c r="O953" s="427"/>
      <c r="P953" s="427">
        <v>0</v>
      </c>
      <c r="Q953" s="428"/>
      <c r="R953" s="427">
        <v>0</v>
      </c>
      <c r="S953" s="428"/>
      <c r="T953" s="427">
        <v>0</v>
      </c>
      <c r="U953" s="427">
        <v>0</v>
      </c>
      <c r="V953" s="427">
        <v>0</v>
      </c>
      <c r="W953" s="427">
        <f t="shared" si="157"/>
        <v>0</v>
      </c>
      <c r="X953" s="427">
        <v>0</v>
      </c>
      <c r="Y953" s="427">
        <f>R953-X953</f>
        <v>0</v>
      </c>
      <c r="Z953" s="287"/>
      <c r="AA953" s="285"/>
      <c r="AB953" s="264"/>
      <c r="AC953" s="264"/>
    </row>
    <row r="954" spans="1:29">
      <c r="A954" s="426" t="s">
        <v>794</v>
      </c>
      <c r="B954" s="426" t="s">
        <v>1241</v>
      </c>
      <c r="C954" s="426" t="s">
        <v>1242</v>
      </c>
      <c r="D954" s="426" t="s">
        <v>1247</v>
      </c>
      <c r="E954" s="426" t="s">
        <v>1248</v>
      </c>
      <c r="F954" s="427">
        <v>2539.73</v>
      </c>
      <c r="G954" s="427"/>
      <c r="H954" s="427">
        <v>0</v>
      </c>
      <c r="I954" s="427"/>
      <c r="J954" s="427">
        <v>0</v>
      </c>
      <c r="K954" s="428"/>
      <c r="L954" s="428"/>
      <c r="M954" s="427">
        <v>0</v>
      </c>
      <c r="N954" s="428"/>
      <c r="O954" s="427"/>
      <c r="P954" s="427">
        <v>0</v>
      </c>
      <c r="Q954" s="428"/>
      <c r="R954" s="427">
        <v>0</v>
      </c>
      <c r="S954" s="428"/>
      <c r="T954" s="427">
        <v>0</v>
      </c>
      <c r="U954" s="427">
        <v>0</v>
      </c>
      <c r="V954" s="427">
        <v>0</v>
      </c>
      <c r="W954" s="427">
        <f t="shared" si="157"/>
        <v>0</v>
      </c>
      <c r="X954" s="427">
        <v>0</v>
      </c>
      <c r="Y954" s="427">
        <f>R954-X954</f>
        <v>0</v>
      </c>
      <c r="Z954" s="287"/>
      <c r="AA954" s="285"/>
      <c r="AB954" s="264"/>
      <c r="AC954" s="264"/>
    </row>
    <row r="955" spans="1:29">
      <c r="A955" s="426"/>
      <c r="B955" s="426"/>
      <c r="C955" s="426"/>
      <c r="D955" s="426"/>
      <c r="E955" s="426"/>
      <c r="F955" s="427">
        <f>SUM(F952:F954)</f>
        <v>78748.62999999999</v>
      </c>
      <c r="G955" s="427"/>
      <c r="H955" s="427">
        <f>SUM(H952:H954)</f>
        <v>0</v>
      </c>
      <c r="I955" s="427"/>
      <c r="J955" s="427">
        <f>SUM(J952:J954)</f>
        <v>0</v>
      </c>
      <c r="K955" s="428"/>
      <c r="L955" s="428"/>
      <c r="M955" s="427">
        <f>SUM(M952:M954)</f>
        <v>0</v>
      </c>
      <c r="N955" s="428"/>
      <c r="O955" s="427"/>
      <c r="P955" s="427">
        <f>SUM(P952:P954)</f>
        <v>0</v>
      </c>
      <c r="Q955" s="428"/>
      <c r="R955" s="427">
        <f>SUM(R952:R954)</f>
        <v>0</v>
      </c>
      <c r="S955" s="428"/>
      <c r="T955" s="427">
        <f t="shared" ref="T955:Y955" si="167">SUM(T952:T954)</f>
        <v>0</v>
      </c>
      <c r="U955" s="427">
        <f t="shared" si="167"/>
        <v>0</v>
      </c>
      <c r="V955" s="427">
        <f t="shared" si="167"/>
        <v>0</v>
      </c>
      <c r="W955" s="427">
        <f t="shared" si="167"/>
        <v>0</v>
      </c>
      <c r="X955" s="427">
        <f t="shared" si="167"/>
        <v>0</v>
      </c>
      <c r="Y955" s="427">
        <f t="shared" si="167"/>
        <v>0</v>
      </c>
      <c r="Z955" s="287"/>
      <c r="AA955" s="285"/>
      <c r="AB955" s="264"/>
      <c r="AC955" s="264"/>
    </row>
    <row r="956" spans="1:29">
      <c r="A956" s="426"/>
      <c r="B956" s="426"/>
      <c r="C956" s="426"/>
      <c r="D956" s="426"/>
      <c r="E956" s="426"/>
      <c r="F956" s="427"/>
      <c r="G956" s="427"/>
      <c r="H956" s="427"/>
      <c r="I956" s="427"/>
      <c r="J956" s="427"/>
      <c r="K956" s="428"/>
      <c r="L956" s="428"/>
      <c r="M956" s="427"/>
      <c r="N956" s="428"/>
      <c r="O956" s="427"/>
      <c r="P956" s="427"/>
      <c r="Q956" s="428"/>
      <c r="R956" s="427"/>
      <c r="S956" s="428"/>
      <c r="T956" s="427"/>
      <c r="U956" s="427"/>
      <c r="V956" s="427"/>
      <c r="W956" s="427"/>
      <c r="X956" s="427"/>
      <c r="Y956" s="427"/>
      <c r="Z956" s="287"/>
      <c r="AA956" s="285"/>
      <c r="AB956" s="264"/>
      <c r="AC956" s="264"/>
    </row>
    <row r="957" spans="1:29">
      <c r="A957" s="426" t="s">
        <v>794</v>
      </c>
      <c r="B957" s="426" t="s">
        <v>1249</v>
      </c>
      <c r="C957" s="426" t="s">
        <v>1250</v>
      </c>
      <c r="D957" s="426" t="s">
        <v>958</v>
      </c>
      <c r="E957" s="426" t="s">
        <v>959</v>
      </c>
      <c r="F957" s="427">
        <v>216853.55</v>
      </c>
      <c r="G957" s="427"/>
      <c r="H957" s="427">
        <v>344270.99</v>
      </c>
      <c r="I957" s="427"/>
      <c r="J957" s="427">
        <v>278242.65999999997</v>
      </c>
      <c r="K957" s="428"/>
      <c r="L957" s="428"/>
      <c r="M957" s="427">
        <v>400305.14</v>
      </c>
      <c r="N957" s="428"/>
      <c r="O957" s="427"/>
      <c r="P957" s="427">
        <f>333000+108600</f>
        <v>441600</v>
      </c>
      <c r="Q957" s="428"/>
      <c r="R957" s="427">
        <v>347406</v>
      </c>
      <c r="S957" s="428"/>
      <c r="T957" s="427">
        <v>0</v>
      </c>
      <c r="U957" s="429">
        <v>219379.48</v>
      </c>
      <c r="V957" s="429">
        <v>85120.52</v>
      </c>
      <c r="W957" s="427">
        <f t="shared" ref="W957:W1018" si="168">T957+U957+V957</f>
        <v>304500</v>
      </c>
      <c r="X957" s="427">
        <v>347406</v>
      </c>
      <c r="Y957" s="427">
        <f t="shared" ref="Y957:Y968" si="169">R957-X957</f>
        <v>0</v>
      </c>
      <c r="Z957" s="287"/>
      <c r="AA957" s="285"/>
      <c r="AB957" s="264"/>
      <c r="AC957" s="264"/>
    </row>
    <row r="958" spans="1:29">
      <c r="A958" s="426" t="s">
        <v>794</v>
      </c>
      <c r="B958" s="426" t="s">
        <v>1249</v>
      </c>
      <c r="C958" s="426" t="s">
        <v>1250</v>
      </c>
      <c r="D958" s="426" t="s">
        <v>1251</v>
      </c>
      <c r="E958" s="426" t="s">
        <v>1252</v>
      </c>
      <c r="F958" s="427">
        <v>60000</v>
      </c>
      <c r="G958" s="427"/>
      <c r="H958" s="427">
        <v>60000</v>
      </c>
      <c r="I958" s="427"/>
      <c r="J958" s="427">
        <v>60000</v>
      </c>
      <c r="K958" s="428"/>
      <c r="L958" s="428"/>
      <c r="M958" s="427">
        <v>60000</v>
      </c>
      <c r="N958" s="428"/>
      <c r="O958" s="427"/>
      <c r="P958" s="427">
        <v>60000</v>
      </c>
      <c r="Q958" s="428"/>
      <c r="R958" s="427">
        <v>60000</v>
      </c>
      <c r="S958" s="428"/>
      <c r="T958" s="427">
        <v>0</v>
      </c>
      <c r="U958" s="427">
        <v>0</v>
      </c>
      <c r="V958" s="427">
        <v>0</v>
      </c>
      <c r="W958" s="427">
        <f t="shared" si="168"/>
        <v>0</v>
      </c>
      <c r="X958" s="427">
        <v>60000</v>
      </c>
      <c r="Y958" s="427">
        <f t="shared" si="169"/>
        <v>0</v>
      </c>
      <c r="Z958" s="287"/>
      <c r="AA958" s="285"/>
      <c r="AB958" s="264"/>
      <c r="AC958" s="264"/>
    </row>
    <row r="959" spans="1:29">
      <c r="A959" s="426" t="s">
        <v>794</v>
      </c>
      <c r="B959" s="426" t="s">
        <v>1249</v>
      </c>
      <c r="C959" s="426" t="s">
        <v>1250</v>
      </c>
      <c r="D959" s="426" t="s">
        <v>890</v>
      </c>
      <c r="E959" s="426" t="s">
        <v>891</v>
      </c>
      <c r="F959" s="427">
        <v>300</v>
      </c>
      <c r="G959" s="427"/>
      <c r="H959" s="427">
        <v>300</v>
      </c>
      <c r="I959" s="427"/>
      <c r="J959" s="427">
        <v>0</v>
      </c>
      <c r="K959" s="428"/>
      <c r="L959" s="428"/>
      <c r="M959" s="427">
        <v>340</v>
      </c>
      <c r="N959" s="428"/>
      <c r="O959" s="427"/>
      <c r="P959" s="427">
        <v>1000</v>
      </c>
      <c r="Q959" s="428"/>
      <c r="R959" s="427">
        <v>0</v>
      </c>
      <c r="S959" s="428"/>
      <c r="T959" s="427">
        <v>0</v>
      </c>
      <c r="U959" s="427">
        <v>0</v>
      </c>
      <c r="V959" s="427">
        <v>0</v>
      </c>
      <c r="W959" s="427">
        <f t="shared" si="168"/>
        <v>0</v>
      </c>
      <c r="X959" s="427">
        <v>0</v>
      </c>
      <c r="Y959" s="427">
        <f t="shared" si="169"/>
        <v>0</v>
      </c>
      <c r="Z959" s="287"/>
      <c r="AA959" s="285"/>
      <c r="AB959" s="264"/>
      <c r="AC959" s="264"/>
    </row>
    <row r="960" spans="1:29">
      <c r="A960" s="426" t="s">
        <v>794</v>
      </c>
      <c r="B960" s="426" t="s">
        <v>1249</v>
      </c>
      <c r="C960" s="426" t="s">
        <v>1250</v>
      </c>
      <c r="D960" s="426" t="s">
        <v>1253</v>
      </c>
      <c r="E960" s="426" t="s">
        <v>1254</v>
      </c>
      <c r="F960" s="427">
        <v>242.4</v>
      </c>
      <c r="G960" s="427"/>
      <c r="H960" s="427">
        <v>0</v>
      </c>
      <c r="I960" s="427"/>
      <c r="J960" s="427">
        <v>0</v>
      </c>
      <c r="K960" s="428"/>
      <c r="L960" s="428"/>
      <c r="M960" s="427">
        <v>0</v>
      </c>
      <c r="N960" s="428"/>
      <c r="O960" s="427"/>
      <c r="P960" s="427">
        <v>0</v>
      </c>
      <c r="Q960" s="428"/>
      <c r="R960" s="427">
        <v>0</v>
      </c>
      <c r="S960" s="428"/>
      <c r="T960" s="427">
        <v>0</v>
      </c>
      <c r="U960" s="427">
        <v>0</v>
      </c>
      <c r="V960" s="427">
        <v>0</v>
      </c>
      <c r="W960" s="427">
        <f t="shared" si="168"/>
        <v>0</v>
      </c>
      <c r="X960" s="427">
        <v>0</v>
      </c>
      <c r="Y960" s="427">
        <f t="shared" si="169"/>
        <v>0</v>
      </c>
      <c r="Z960" s="287"/>
      <c r="AA960" s="285"/>
      <c r="AB960" s="264"/>
      <c r="AC960" s="264"/>
    </row>
    <row r="961" spans="1:29">
      <c r="A961" s="426" t="s">
        <v>794</v>
      </c>
      <c r="B961" s="426" t="s">
        <v>1249</v>
      </c>
      <c r="C961" s="426" t="s">
        <v>1250</v>
      </c>
      <c r="D961" s="426" t="s">
        <v>1145</v>
      </c>
      <c r="E961" s="426" t="s">
        <v>1146</v>
      </c>
      <c r="F961" s="427">
        <v>0</v>
      </c>
      <c r="G961" s="427"/>
      <c r="H961" s="427">
        <v>0</v>
      </c>
      <c r="I961" s="427"/>
      <c r="J961" s="427">
        <v>0</v>
      </c>
      <c r="K961" s="428"/>
      <c r="L961" s="428"/>
      <c r="M961" s="427">
        <v>0</v>
      </c>
      <c r="N961" s="428"/>
      <c r="O961" s="427"/>
      <c r="P961" s="427">
        <v>0</v>
      </c>
      <c r="Q961" s="428"/>
      <c r="R961" s="427">
        <v>0</v>
      </c>
      <c r="S961" s="428"/>
      <c r="T961" s="427">
        <v>0</v>
      </c>
      <c r="U961" s="427">
        <v>0</v>
      </c>
      <c r="V961" s="427">
        <v>0</v>
      </c>
      <c r="W961" s="427">
        <f t="shared" si="168"/>
        <v>0</v>
      </c>
      <c r="X961" s="427">
        <v>0</v>
      </c>
      <c r="Y961" s="427">
        <f t="shared" si="169"/>
        <v>0</v>
      </c>
      <c r="Z961" s="287"/>
      <c r="AA961" s="285"/>
      <c r="AB961" s="264"/>
      <c r="AC961" s="264"/>
    </row>
    <row r="962" spans="1:29">
      <c r="A962" s="426" t="s">
        <v>794</v>
      </c>
      <c r="B962" s="426" t="s">
        <v>1249</v>
      </c>
      <c r="C962" s="426" t="s">
        <v>1250</v>
      </c>
      <c r="D962" s="426" t="s">
        <v>970</v>
      </c>
      <c r="E962" s="426" t="s">
        <v>971</v>
      </c>
      <c r="F962" s="427">
        <v>786.04</v>
      </c>
      <c r="G962" s="427"/>
      <c r="H962" s="427">
        <v>881.65</v>
      </c>
      <c r="I962" s="427"/>
      <c r="J962" s="427">
        <v>700.05</v>
      </c>
      <c r="K962" s="428"/>
      <c r="L962" s="428"/>
      <c r="M962" s="427">
        <v>1124.1500000000001</v>
      </c>
      <c r="N962" s="428"/>
      <c r="O962" s="427"/>
      <c r="P962" s="427">
        <v>500</v>
      </c>
      <c r="Q962" s="428"/>
      <c r="R962" s="427">
        <v>1500</v>
      </c>
      <c r="S962" s="428"/>
      <c r="T962" s="427">
        <v>0</v>
      </c>
      <c r="U962" s="429">
        <v>0</v>
      </c>
      <c r="V962" s="429">
        <v>626.35</v>
      </c>
      <c r="W962" s="427">
        <f t="shared" si="168"/>
        <v>626.35</v>
      </c>
      <c r="X962" s="427">
        <v>1500</v>
      </c>
      <c r="Y962" s="427">
        <f t="shared" si="169"/>
        <v>0</v>
      </c>
      <c r="Z962" s="287"/>
      <c r="AA962" s="285"/>
      <c r="AB962" s="264"/>
      <c r="AC962" s="264"/>
    </row>
    <row r="963" spans="1:29">
      <c r="A963" s="426" t="s">
        <v>794</v>
      </c>
      <c r="B963" s="426" t="s">
        <v>1249</v>
      </c>
      <c r="C963" s="426" t="s">
        <v>1250</v>
      </c>
      <c r="D963" s="426" t="s">
        <v>843</v>
      </c>
      <c r="E963" s="426" t="s">
        <v>844</v>
      </c>
      <c r="F963" s="427">
        <v>4318.97</v>
      </c>
      <c r="G963" s="427"/>
      <c r="H963" s="427">
        <v>740.7</v>
      </c>
      <c r="I963" s="427"/>
      <c r="J963" s="427">
        <v>5812.6</v>
      </c>
      <c r="K963" s="428"/>
      <c r="L963" s="428"/>
      <c r="M963" s="427">
        <v>6632.34</v>
      </c>
      <c r="N963" s="428"/>
      <c r="O963" s="427"/>
      <c r="P963" s="427">
        <v>3000</v>
      </c>
      <c r="Q963" s="428"/>
      <c r="R963" s="427">
        <v>3000</v>
      </c>
      <c r="S963" s="428"/>
      <c r="T963" s="427">
        <v>0</v>
      </c>
      <c r="U963" s="429">
        <v>455.59</v>
      </c>
      <c r="V963" s="429">
        <v>544.41</v>
      </c>
      <c r="W963" s="427">
        <f t="shared" si="168"/>
        <v>1000</v>
      </c>
      <c r="X963" s="427">
        <v>3000</v>
      </c>
      <c r="Y963" s="427">
        <f t="shared" si="169"/>
        <v>0</v>
      </c>
      <c r="Z963" s="287"/>
      <c r="AA963" s="285"/>
      <c r="AB963" s="264"/>
      <c r="AC963" s="264"/>
    </row>
    <row r="964" spans="1:29">
      <c r="A964" s="426" t="s">
        <v>794</v>
      </c>
      <c r="B964" s="426" t="s">
        <v>1249</v>
      </c>
      <c r="C964" s="426" t="s">
        <v>1250</v>
      </c>
      <c r="D964" s="426" t="s">
        <v>1225</v>
      </c>
      <c r="E964" s="426" t="s">
        <v>1226</v>
      </c>
      <c r="F964" s="427">
        <v>4012.68</v>
      </c>
      <c r="G964" s="427"/>
      <c r="H964" s="427">
        <v>0</v>
      </c>
      <c r="I964" s="427"/>
      <c r="J964" s="427">
        <v>0</v>
      </c>
      <c r="K964" s="428"/>
      <c r="L964" s="428"/>
      <c r="M964" s="427">
        <v>0</v>
      </c>
      <c r="N964" s="428"/>
      <c r="O964" s="427"/>
      <c r="P964" s="427">
        <v>0</v>
      </c>
      <c r="Q964" s="428"/>
      <c r="R964" s="427">
        <v>0</v>
      </c>
      <c r="S964" s="428"/>
      <c r="T964" s="427">
        <v>0</v>
      </c>
      <c r="U964" s="427">
        <v>0</v>
      </c>
      <c r="V964" s="427">
        <v>0</v>
      </c>
      <c r="W964" s="427">
        <f t="shared" si="168"/>
        <v>0</v>
      </c>
      <c r="X964" s="427">
        <v>0</v>
      </c>
      <c r="Y964" s="427">
        <f t="shared" si="169"/>
        <v>0</v>
      </c>
      <c r="Z964" s="287"/>
      <c r="AA964" s="285"/>
      <c r="AB964" s="264"/>
      <c r="AC964" s="264"/>
    </row>
    <row r="965" spans="1:29">
      <c r="A965" s="426" t="s">
        <v>794</v>
      </c>
      <c r="B965" s="426" t="s">
        <v>1249</v>
      </c>
      <c r="C965" s="426" t="s">
        <v>1250</v>
      </c>
      <c r="D965" s="426" t="s">
        <v>1255</v>
      </c>
      <c r="E965" s="426" t="s">
        <v>1256</v>
      </c>
      <c r="F965" s="427">
        <v>12300</v>
      </c>
      <c r="G965" s="427"/>
      <c r="H965" s="427">
        <v>0</v>
      </c>
      <c r="I965" s="427"/>
      <c r="J965" s="427">
        <v>0</v>
      </c>
      <c r="K965" s="428"/>
      <c r="L965" s="428"/>
      <c r="M965" s="427">
        <v>0</v>
      </c>
      <c r="N965" s="428"/>
      <c r="O965" s="427"/>
      <c r="P965" s="427">
        <v>0</v>
      </c>
      <c r="Q965" s="428"/>
      <c r="R965" s="427">
        <v>0</v>
      </c>
      <c r="S965" s="428"/>
      <c r="T965" s="427">
        <v>0</v>
      </c>
      <c r="U965" s="427">
        <v>0</v>
      </c>
      <c r="V965" s="427">
        <v>0</v>
      </c>
      <c r="W965" s="427">
        <f t="shared" si="168"/>
        <v>0</v>
      </c>
      <c r="X965" s="427">
        <v>0</v>
      </c>
      <c r="Y965" s="427">
        <f t="shared" si="169"/>
        <v>0</v>
      </c>
      <c r="Z965" s="287"/>
      <c r="AA965" s="285"/>
      <c r="AB965" s="264"/>
      <c r="AC965" s="264"/>
    </row>
    <row r="966" spans="1:29">
      <c r="A966" s="426" t="s">
        <v>794</v>
      </c>
      <c r="B966" s="426" t="s">
        <v>1249</v>
      </c>
      <c r="C966" s="426" t="s">
        <v>1250</v>
      </c>
      <c r="D966" s="426" t="s">
        <v>996</v>
      </c>
      <c r="E966" s="426" t="s">
        <v>997</v>
      </c>
      <c r="F966" s="427">
        <v>0</v>
      </c>
      <c r="G966" s="427"/>
      <c r="H966" s="427">
        <v>0</v>
      </c>
      <c r="I966" s="427"/>
      <c r="J966" s="427">
        <v>0</v>
      </c>
      <c r="K966" s="428"/>
      <c r="L966" s="428"/>
      <c r="M966" s="427">
        <v>6433.14</v>
      </c>
      <c r="N966" s="428"/>
      <c r="O966" s="427"/>
      <c r="P966" s="427">
        <v>0</v>
      </c>
      <c r="Q966" s="428"/>
      <c r="R966" s="427">
        <v>0</v>
      </c>
      <c r="S966" s="428"/>
      <c r="T966" s="427">
        <v>0</v>
      </c>
      <c r="U966" s="427">
        <v>0</v>
      </c>
      <c r="V966" s="427">
        <v>0</v>
      </c>
      <c r="W966" s="427">
        <f>T966+U966+V966</f>
        <v>0</v>
      </c>
      <c r="X966" s="427">
        <v>0</v>
      </c>
      <c r="Y966" s="427">
        <f>R966-X966</f>
        <v>0</v>
      </c>
      <c r="Z966" s="287"/>
      <c r="AA966" s="285"/>
      <c r="AB966" s="264"/>
      <c r="AC966" s="264"/>
    </row>
    <row r="967" spans="1:29">
      <c r="A967" s="426" t="s">
        <v>794</v>
      </c>
      <c r="B967" s="426" t="s">
        <v>1249</v>
      </c>
      <c r="C967" s="426" t="s">
        <v>1250</v>
      </c>
      <c r="D967" s="426" t="s">
        <v>876</v>
      </c>
      <c r="E967" s="426" t="s">
        <v>877</v>
      </c>
      <c r="F967" s="427">
        <v>3537.43</v>
      </c>
      <c r="G967" s="427"/>
      <c r="H967" s="427">
        <v>2662.76</v>
      </c>
      <c r="I967" s="427"/>
      <c r="J967" s="427">
        <v>10141.1</v>
      </c>
      <c r="K967" s="428"/>
      <c r="L967" s="428"/>
      <c r="M967" s="427">
        <v>0</v>
      </c>
      <c r="N967" s="428"/>
      <c r="O967" s="427"/>
      <c r="P967" s="427">
        <v>0</v>
      </c>
      <c r="Q967" s="428"/>
      <c r="R967" s="427">
        <v>0</v>
      </c>
      <c r="S967" s="428"/>
      <c r="T967" s="427">
        <v>0</v>
      </c>
      <c r="U967" s="427">
        <v>0</v>
      </c>
      <c r="V967" s="427">
        <v>0</v>
      </c>
      <c r="W967" s="427">
        <f t="shared" si="168"/>
        <v>0</v>
      </c>
      <c r="X967" s="427">
        <v>0</v>
      </c>
      <c r="Y967" s="427">
        <f t="shared" si="169"/>
        <v>0</v>
      </c>
      <c r="Z967" s="287"/>
      <c r="AA967" s="285"/>
      <c r="AB967" s="264"/>
      <c r="AC967" s="264"/>
    </row>
    <row r="968" spans="1:29">
      <c r="A968" s="426" t="s">
        <v>794</v>
      </c>
      <c r="B968" s="426" t="s">
        <v>1249</v>
      </c>
      <c r="C968" s="426" t="s">
        <v>1250</v>
      </c>
      <c r="D968" s="426" t="s">
        <v>845</v>
      </c>
      <c r="E968" s="426" t="s">
        <v>846</v>
      </c>
      <c r="F968" s="427">
        <v>172.8</v>
      </c>
      <c r="G968" s="427"/>
      <c r="H968" s="427">
        <v>192</v>
      </c>
      <c r="I968" s="427"/>
      <c r="J968" s="427">
        <v>32</v>
      </c>
      <c r="K968" s="428"/>
      <c r="L968" s="428"/>
      <c r="M968" s="427">
        <v>51</v>
      </c>
      <c r="N968" s="428"/>
      <c r="O968" s="427"/>
      <c r="P968" s="427">
        <v>150</v>
      </c>
      <c r="Q968" s="428"/>
      <c r="R968" s="427">
        <v>150</v>
      </c>
      <c r="S968" s="428"/>
      <c r="T968" s="427">
        <v>0</v>
      </c>
      <c r="U968" s="427">
        <v>0</v>
      </c>
      <c r="V968" s="427">
        <v>0</v>
      </c>
      <c r="W968" s="427">
        <f t="shared" si="168"/>
        <v>0</v>
      </c>
      <c r="X968" s="427">
        <v>150</v>
      </c>
      <c r="Y968" s="427">
        <f t="shared" si="169"/>
        <v>0</v>
      </c>
      <c r="Z968" s="287"/>
      <c r="AA968" s="285"/>
      <c r="AB968" s="264"/>
      <c r="AC968" s="264"/>
    </row>
    <row r="969" spans="1:29">
      <c r="A969" s="426"/>
      <c r="B969" s="426"/>
      <c r="C969" s="426"/>
      <c r="D969" s="426"/>
      <c r="E969" s="426"/>
      <c r="F969" s="427">
        <f>SUM(F957:F968)</f>
        <v>302523.86999999994</v>
      </c>
      <c r="G969" s="427"/>
      <c r="H969" s="427">
        <f>SUM(H957:H968)</f>
        <v>409048.10000000003</v>
      </c>
      <c r="I969" s="427"/>
      <c r="J969" s="427">
        <f>SUM(J957:J968)</f>
        <v>354928.40999999992</v>
      </c>
      <c r="K969" s="428"/>
      <c r="L969" s="428"/>
      <c r="M969" s="427">
        <f>SUM(M957:M968)</f>
        <v>474885.77000000008</v>
      </c>
      <c r="N969" s="428"/>
      <c r="O969" s="427"/>
      <c r="P969" s="427">
        <f>SUM(P957:P968)</f>
        <v>506250</v>
      </c>
      <c r="Q969" s="428"/>
      <c r="R969" s="427">
        <f>SUM(R957:R968)</f>
        <v>412056</v>
      </c>
      <c r="S969" s="428"/>
      <c r="T969" s="427">
        <f t="shared" ref="T969:Y969" si="170">SUM(T957:T968)</f>
        <v>0</v>
      </c>
      <c r="U969" s="427">
        <f>SUM(U957:U968)</f>
        <v>219835.07</v>
      </c>
      <c r="V969" s="427">
        <f t="shared" si="170"/>
        <v>86291.280000000013</v>
      </c>
      <c r="W969" s="427">
        <f t="shared" si="170"/>
        <v>306126.34999999998</v>
      </c>
      <c r="X969" s="427">
        <f>SUM(X957:X968)</f>
        <v>412056</v>
      </c>
      <c r="Y969" s="427">
        <f t="shared" si="170"/>
        <v>0</v>
      </c>
      <c r="Z969" s="287"/>
      <c r="AA969" s="285"/>
      <c r="AB969" s="264"/>
      <c r="AC969" s="264"/>
    </row>
    <row r="970" spans="1:29">
      <c r="A970" s="426"/>
      <c r="B970" s="426"/>
      <c r="C970" s="426"/>
      <c r="D970" s="426"/>
      <c r="E970" s="426"/>
      <c r="F970" s="427"/>
      <c r="G970" s="427"/>
      <c r="H970" s="427"/>
      <c r="I970" s="427"/>
      <c r="J970" s="427"/>
      <c r="K970" s="428"/>
      <c r="L970" s="428"/>
      <c r="M970" s="427"/>
      <c r="N970" s="428"/>
      <c r="O970" s="427"/>
      <c r="P970" s="427"/>
      <c r="Q970" s="428"/>
      <c r="R970" s="427"/>
      <c r="S970" s="428"/>
      <c r="T970" s="427"/>
      <c r="U970" s="427"/>
      <c r="V970" s="427"/>
      <c r="W970" s="427"/>
      <c r="X970" s="427"/>
      <c r="Y970" s="427"/>
      <c r="Z970" s="287"/>
      <c r="AA970" s="293"/>
      <c r="AB970" s="267"/>
      <c r="AC970" s="264"/>
    </row>
    <row r="971" spans="1:29">
      <c r="A971" s="426" t="s">
        <v>794</v>
      </c>
      <c r="B971" s="426" t="s">
        <v>1257</v>
      </c>
      <c r="C971" s="426" t="s">
        <v>1258</v>
      </c>
      <c r="D971" s="426" t="s">
        <v>958</v>
      </c>
      <c r="E971" s="426" t="s">
        <v>959</v>
      </c>
      <c r="F971" s="427">
        <v>7500</v>
      </c>
      <c r="G971" s="427"/>
      <c r="H971" s="427">
        <v>0</v>
      </c>
      <c r="I971" s="427"/>
      <c r="J971" s="427">
        <v>0</v>
      </c>
      <c r="K971" s="427"/>
      <c r="L971" s="427"/>
      <c r="M971" s="427">
        <v>0</v>
      </c>
      <c r="N971" s="427"/>
      <c r="O971" s="427"/>
      <c r="P971" s="427">
        <v>0</v>
      </c>
      <c r="Q971" s="427"/>
      <c r="R971" s="427">
        <v>0</v>
      </c>
      <c r="S971" s="427"/>
      <c r="T971" s="427">
        <v>0</v>
      </c>
      <c r="U971" s="427">
        <v>0</v>
      </c>
      <c r="V971" s="427">
        <v>0</v>
      </c>
      <c r="W971" s="427">
        <f t="shared" si="168"/>
        <v>0</v>
      </c>
      <c r="X971" s="427">
        <v>0</v>
      </c>
      <c r="Y971" s="427">
        <f t="shared" ref="Y971:Y988" si="171">R971-X971</f>
        <v>0</v>
      </c>
      <c r="Z971" s="287"/>
      <c r="AA971" s="293"/>
      <c r="AB971" s="267"/>
      <c r="AC971" s="264"/>
    </row>
    <row r="972" spans="1:29">
      <c r="A972" s="426" t="s">
        <v>794</v>
      </c>
      <c r="B972" s="426" t="s">
        <v>1257</v>
      </c>
      <c r="C972" s="426" t="s">
        <v>1258</v>
      </c>
      <c r="D972" s="426" t="s">
        <v>962</v>
      </c>
      <c r="E972" s="426" t="s">
        <v>963</v>
      </c>
      <c r="F972" s="427">
        <v>1680</v>
      </c>
      <c r="G972" s="427"/>
      <c r="H972" s="427">
        <v>2075</v>
      </c>
      <c r="I972" s="427"/>
      <c r="J972" s="427">
        <v>1632.76</v>
      </c>
      <c r="K972" s="427"/>
      <c r="L972" s="427"/>
      <c r="M972" s="427">
        <v>13950</v>
      </c>
      <c r="N972" s="427"/>
      <c r="O972" s="427"/>
      <c r="P972" s="427">
        <v>20000</v>
      </c>
      <c r="Q972" s="427"/>
      <c r="R972" s="427">
        <v>20000</v>
      </c>
      <c r="S972" s="427"/>
      <c r="T972" s="427">
        <v>0</v>
      </c>
      <c r="U972" s="427">
        <v>0</v>
      </c>
      <c r="V972" s="427">
        <v>0</v>
      </c>
      <c r="W972" s="427">
        <f t="shared" si="168"/>
        <v>0</v>
      </c>
      <c r="X972" s="427">
        <v>20000</v>
      </c>
      <c r="Y972" s="427">
        <f t="shared" si="171"/>
        <v>0</v>
      </c>
      <c r="Z972" s="287"/>
      <c r="AA972" s="293"/>
      <c r="AB972" s="267"/>
      <c r="AC972" s="264"/>
    </row>
    <row r="973" spans="1:29">
      <c r="A973" s="426" t="s">
        <v>794</v>
      </c>
      <c r="B973" s="426" t="s">
        <v>1257</v>
      </c>
      <c r="C973" s="426" t="s">
        <v>1258</v>
      </c>
      <c r="D973" s="426" t="s">
        <v>1243</v>
      </c>
      <c r="E973" s="426" t="s">
        <v>1244</v>
      </c>
      <c r="F973" s="427">
        <v>0</v>
      </c>
      <c r="G973" s="427"/>
      <c r="H973" s="427">
        <v>0</v>
      </c>
      <c r="I973" s="427"/>
      <c r="J973" s="427">
        <v>0</v>
      </c>
      <c r="K973" s="427"/>
      <c r="L973" s="427"/>
      <c r="M973" s="427">
        <v>0</v>
      </c>
      <c r="N973" s="427"/>
      <c r="O973" s="427"/>
      <c r="P973" s="427">
        <v>0</v>
      </c>
      <c r="Q973" s="427"/>
      <c r="R973" s="427">
        <v>0</v>
      </c>
      <c r="S973" s="427"/>
      <c r="T973" s="427">
        <v>0</v>
      </c>
      <c r="U973" s="427">
        <v>0</v>
      </c>
      <c r="V973" s="427">
        <v>0</v>
      </c>
      <c r="W973" s="427">
        <f t="shared" si="168"/>
        <v>0</v>
      </c>
      <c r="X973" s="427">
        <v>0</v>
      </c>
      <c r="Y973" s="427">
        <f t="shared" si="171"/>
        <v>0</v>
      </c>
      <c r="Z973" s="287"/>
      <c r="AA973" s="293"/>
      <c r="AB973" s="267"/>
      <c r="AC973" s="264"/>
    </row>
    <row r="974" spans="1:29">
      <c r="A974" s="426" t="s">
        <v>794</v>
      </c>
      <c r="B974" s="426" t="s">
        <v>1257</v>
      </c>
      <c r="C974" s="426" t="s">
        <v>1258</v>
      </c>
      <c r="D974" s="426" t="s">
        <v>914</v>
      </c>
      <c r="E974" s="426" t="s">
        <v>915</v>
      </c>
      <c r="F974" s="427">
        <v>21350.23</v>
      </c>
      <c r="G974" s="427"/>
      <c r="H974" s="427">
        <v>3546.23</v>
      </c>
      <c r="I974" s="427"/>
      <c r="J974" s="427">
        <v>3368.89</v>
      </c>
      <c r="K974" s="427"/>
      <c r="L974" s="427"/>
      <c r="M974" s="427">
        <v>0</v>
      </c>
      <c r="N974" s="427"/>
      <c r="O974" s="427"/>
      <c r="P974" s="427">
        <v>5000</v>
      </c>
      <c r="Q974" s="427"/>
      <c r="R974" s="427">
        <v>5000</v>
      </c>
      <c r="S974" s="427"/>
      <c r="T974" s="427">
        <v>0</v>
      </c>
      <c r="U974" s="429">
        <v>4685</v>
      </c>
      <c r="V974" s="427">
        <v>0</v>
      </c>
      <c r="W974" s="427">
        <f t="shared" si="168"/>
        <v>4685</v>
      </c>
      <c r="X974" s="427">
        <v>5000</v>
      </c>
      <c r="Y974" s="427">
        <f t="shared" si="171"/>
        <v>0</v>
      </c>
      <c r="Z974" s="287"/>
      <c r="AA974" s="293"/>
      <c r="AB974" s="267"/>
      <c r="AC974" s="264"/>
    </row>
    <row r="975" spans="1:29">
      <c r="A975" s="426" t="s">
        <v>794</v>
      </c>
      <c r="B975" s="426" t="s">
        <v>1257</v>
      </c>
      <c r="C975" s="426" t="s">
        <v>1258</v>
      </c>
      <c r="D975" s="426" t="s">
        <v>1259</v>
      </c>
      <c r="E975" s="426" t="s">
        <v>1260</v>
      </c>
      <c r="F975" s="427">
        <v>692.25</v>
      </c>
      <c r="G975" s="427"/>
      <c r="H975" s="427">
        <v>0</v>
      </c>
      <c r="I975" s="427"/>
      <c r="J975" s="427">
        <v>0</v>
      </c>
      <c r="K975" s="427"/>
      <c r="L975" s="427"/>
      <c r="M975" s="427">
        <v>0</v>
      </c>
      <c r="N975" s="427"/>
      <c r="O975" s="427"/>
      <c r="P975" s="427">
        <v>0</v>
      </c>
      <c r="Q975" s="427"/>
      <c r="R975" s="427">
        <v>0</v>
      </c>
      <c r="S975" s="427"/>
      <c r="T975" s="427">
        <v>0</v>
      </c>
      <c r="U975" s="427">
        <v>0</v>
      </c>
      <c r="V975" s="427">
        <v>0</v>
      </c>
      <c r="W975" s="427">
        <f t="shared" si="168"/>
        <v>0</v>
      </c>
      <c r="X975" s="427">
        <v>0</v>
      </c>
      <c r="Y975" s="427">
        <f t="shared" si="171"/>
        <v>0</v>
      </c>
      <c r="Z975" s="287"/>
      <c r="AA975" s="293"/>
      <c r="AB975" s="267"/>
      <c r="AC975" s="264"/>
    </row>
    <row r="976" spans="1:29">
      <c r="A976" s="426" t="s">
        <v>794</v>
      </c>
      <c r="B976" s="426" t="s">
        <v>1257</v>
      </c>
      <c r="C976" s="426" t="s">
        <v>1258</v>
      </c>
      <c r="D976" s="426" t="s">
        <v>1223</v>
      </c>
      <c r="E976" s="426" t="s">
        <v>1224</v>
      </c>
      <c r="F976" s="427">
        <v>6587.33</v>
      </c>
      <c r="G976" s="427"/>
      <c r="H976" s="427">
        <v>13075.99</v>
      </c>
      <c r="I976" s="427"/>
      <c r="J976" s="427">
        <v>12052.6</v>
      </c>
      <c r="K976" s="427"/>
      <c r="L976" s="427"/>
      <c r="M976" s="427">
        <v>24008.09</v>
      </c>
      <c r="N976" s="427"/>
      <c r="O976" s="427"/>
      <c r="P976" s="427">
        <v>18000</v>
      </c>
      <c r="Q976" s="427"/>
      <c r="R976" s="427">
        <v>18000</v>
      </c>
      <c r="S976" s="427"/>
      <c r="T976" s="427">
        <v>0</v>
      </c>
      <c r="U976" s="429">
        <v>3138.16</v>
      </c>
      <c r="V976" s="429">
        <v>10322.129999999999</v>
      </c>
      <c r="W976" s="427">
        <f t="shared" si="168"/>
        <v>13460.289999999999</v>
      </c>
      <c r="X976" s="427">
        <v>18000</v>
      </c>
      <c r="Y976" s="427">
        <f t="shared" si="171"/>
        <v>0</v>
      </c>
      <c r="Z976" s="287"/>
      <c r="AA976" s="293"/>
      <c r="AB976" s="267"/>
      <c r="AC976" s="264"/>
    </row>
    <row r="977" spans="1:29">
      <c r="A977" s="426" t="s">
        <v>794</v>
      </c>
      <c r="B977" s="426" t="s">
        <v>1257</v>
      </c>
      <c r="C977" s="426" t="s">
        <v>1258</v>
      </c>
      <c r="D977" s="426" t="s">
        <v>1261</v>
      </c>
      <c r="E977" s="426" t="s">
        <v>1262</v>
      </c>
      <c r="F977" s="427">
        <v>44109.74</v>
      </c>
      <c r="G977" s="427"/>
      <c r="H977" s="427">
        <v>178084.31</v>
      </c>
      <c r="I977" s="427"/>
      <c r="J977" s="427">
        <v>126328.77</v>
      </c>
      <c r="K977" s="427"/>
      <c r="L977" s="427"/>
      <c r="M977" s="427">
        <v>74925.31</v>
      </c>
      <c r="N977" s="427"/>
      <c r="O977" s="427"/>
      <c r="P977" s="427">
        <v>80000</v>
      </c>
      <c r="Q977" s="427"/>
      <c r="R977" s="427">
        <v>80000</v>
      </c>
      <c r="S977" s="427"/>
      <c r="T977" s="427">
        <v>0</v>
      </c>
      <c r="U977" s="429">
        <v>25732.68</v>
      </c>
      <c r="V977" s="429">
        <v>31914.32</v>
      </c>
      <c r="W977" s="427">
        <f t="shared" si="168"/>
        <v>57647</v>
      </c>
      <c r="X977" s="427">
        <v>80000</v>
      </c>
      <c r="Y977" s="427">
        <f t="shared" si="171"/>
        <v>0</v>
      </c>
      <c r="Z977" s="287"/>
      <c r="AA977" s="293"/>
      <c r="AB977" s="267"/>
      <c r="AC977" s="264"/>
    </row>
    <row r="978" spans="1:29">
      <c r="A978" s="426" t="s">
        <v>794</v>
      </c>
      <c r="B978" s="426" t="s">
        <v>1257</v>
      </c>
      <c r="C978" s="426" t="s">
        <v>1258</v>
      </c>
      <c r="D978" s="426" t="s">
        <v>934</v>
      </c>
      <c r="E978" s="426" t="s">
        <v>935</v>
      </c>
      <c r="F978" s="427">
        <v>600</v>
      </c>
      <c r="G978" s="427"/>
      <c r="H978" s="427">
        <v>1178.19</v>
      </c>
      <c r="I978" s="427"/>
      <c r="J978" s="427">
        <v>1529.55</v>
      </c>
      <c r="K978" s="427"/>
      <c r="L978" s="427"/>
      <c r="M978" s="427">
        <v>1598.94</v>
      </c>
      <c r="N978" s="427"/>
      <c r="O978" s="427"/>
      <c r="P978" s="427">
        <v>1300</v>
      </c>
      <c r="Q978" s="427"/>
      <c r="R978" s="427">
        <v>1300</v>
      </c>
      <c r="S978" s="427"/>
      <c r="T978" s="427">
        <v>0</v>
      </c>
      <c r="U978" s="429">
        <v>855.9</v>
      </c>
      <c r="V978" s="429">
        <v>407.62</v>
      </c>
      <c r="W978" s="427">
        <f t="shared" si="168"/>
        <v>1263.52</v>
      </c>
      <c r="X978" s="427">
        <v>1300</v>
      </c>
      <c r="Y978" s="427">
        <f t="shared" si="171"/>
        <v>0</v>
      </c>
      <c r="Z978" s="287"/>
      <c r="AA978" s="293"/>
      <c r="AB978" s="267"/>
      <c r="AC978" s="264"/>
    </row>
    <row r="979" spans="1:29">
      <c r="A979" s="426" t="s">
        <v>794</v>
      </c>
      <c r="B979" s="426" t="s">
        <v>1257</v>
      </c>
      <c r="C979" s="426" t="s">
        <v>1258</v>
      </c>
      <c r="D979" s="426" t="s">
        <v>1263</v>
      </c>
      <c r="E979" s="426" t="s">
        <v>1264</v>
      </c>
      <c r="F979" s="427">
        <v>0</v>
      </c>
      <c r="G979" s="427"/>
      <c r="H979" s="427">
        <v>0</v>
      </c>
      <c r="I979" s="427"/>
      <c r="J979" s="427">
        <v>0</v>
      </c>
      <c r="K979" s="427"/>
      <c r="L979" s="427"/>
      <c r="M979" s="427">
        <v>0</v>
      </c>
      <c r="N979" s="427"/>
      <c r="O979" s="427"/>
      <c r="P979" s="427">
        <v>0</v>
      </c>
      <c r="Q979" s="427"/>
      <c r="R979" s="427">
        <v>0</v>
      </c>
      <c r="S979" s="427"/>
      <c r="T979" s="427">
        <v>0</v>
      </c>
      <c r="U979" s="427">
        <v>0</v>
      </c>
      <c r="V979" s="427">
        <v>0</v>
      </c>
      <c r="W979" s="427">
        <f>T979+U979+V979</f>
        <v>0</v>
      </c>
      <c r="X979" s="427">
        <v>0</v>
      </c>
      <c r="Y979" s="427">
        <f t="shared" si="171"/>
        <v>0</v>
      </c>
      <c r="Z979" s="287"/>
      <c r="AA979" s="293"/>
      <c r="AB979" s="267"/>
      <c r="AC979" s="264"/>
    </row>
    <row r="980" spans="1:29">
      <c r="A980" s="426" t="s">
        <v>794</v>
      </c>
      <c r="B980" s="426" t="s">
        <v>1257</v>
      </c>
      <c r="C980" s="426" t="s">
        <v>1258</v>
      </c>
      <c r="D980" s="426" t="s">
        <v>1227</v>
      </c>
      <c r="E980" s="426" t="s">
        <v>1228</v>
      </c>
      <c r="F980" s="427">
        <v>89697.9</v>
      </c>
      <c r="G980" s="427"/>
      <c r="H980" s="427">
        <v>184099.64</v>
      </c>
      <c r="I980" s="427"/>
      <c r="J980" s="427">
        <v>146700.01999999999</v>
      </c>
      <c r="K980" s="427"/>
      <c r="L980" s="427"/>
      <c r="M980" s="427">
        <v>206704.84</v>
      </c>
      <c r="N980" s="427"/>
      <c r="O980" s="427"/>
      <c r="P980" s="427">
        <v>215000</v>
      </c>
      <c r="Q980" s="427"/>
      <c r="R980" s="427">
        <v>205000</v>
      </c>
      <c r="S980" s="427"/>
      <c r="T980" s="429">
        <v>7000</v>
      </c>
      <c r="U980" s="429">
        <v>149076.29</v>
      </c>
      <c r="V980" s="429">
        <v>41505.730000000003</v>
      </c>
      <c r="W980" s="427">
        <f t="shared" si="168"/>
        <v>197582.02000000002</v>
      </c>
      <c r="X980" s="427">
        <v>205000</v>
      </c>
      <c r="Y980" s="427">
        <f t="shared" si="171"/>
        <v>0</v>
      </c>
      <c r="Z980" s="287"/>
      <c r="AA980" s="293"/>
      <c r="AB980" s="267"/>
      <c r="AC980" s="264"/>
    </row>
    <row r="981" spans="1:29">
      <c r="A981" s="426" t="s">
        <v>794</v>
      </c>
      <c r="B981" s="426" t="s">
        <v>1257</v>
      </c>
      <c r="C981" s="426" t="s">
        <v>1258</v>
      </c>
      <c r="D981" s="426" t="s">
        <v>1265</v>
      </c>
      <c r="E981" s="426" t="s">
        <v>1266</v>
      </c>
      <c r="F981" s="427">
        <v>9420</v>
      </c>
      <c r="G981" s="427"/>
      <c r="H981" s="427">
        <v>0</v>
      </c>
      <c r="I981" s="427"/>
      <c r="J981" s="254">
        <v>14190</v>
      </c>
      <c r="K981" s="427"/>
      <c r="L981" s="427"/>
      <c r="M981" s="427">
        <v>26440</v>
      </c>
      <c r="N981" s="427"/>
      <c r="O981" s="254"/>
      <c r="P981" s="427">
        <v>60000</v>
      </c>
      <c r="Q981" s="427"/>
      <c r="R981" s="427">
        <v>60000</v>
      </c>
      <c r="S981" s="427"/>
      <c r="T981" s="429">
        <v>0</v>
      </c>
      <c r="U981" s="429">
        <v>3865</v>
      </c>
      <c r="V981" s="429">
        <v>3135</v>
      </c>
      <c r="W981" s="427">
        <f t="shared" si="168"/>
        <v>7000</v>
      </c>
      <c r="X981" s="427">
        <v>60000</v>
      </c>
      <c r="Y981" s="427">
        <f t="shared" si="171"/>
        <v>0</v>
      </c>
      <c r="Z981" s="287"/>
      <c r="AA981" s="293"/>
      <c r="AB981" s="267"/>
      <c r="AC981" s="264"/>
    </row>
    <row r="982" spans="1:29">
      <c r="A982" s="426" t="s">
        <v>794</v>
      </c>
      <c r="B982" s="426" t="s">
        <v>1257</v>
      </c>
      <c r="C982" s="426" t="s">
        <v>1258</v>
      </c>
      <c r="D982" s="426" t="s">
        <v>1267</v>
      </c>
      <c r="E982" s="426" t="s">
        <v>1268</v>
      </c>
      <c r="F982" s="427">
        <v>37265</v>
      </c>
      <c r="G982" s="427"/>
      <c r="H982" s="427">
        <v>48244.57</v>
      </c>
      <c r="I982" s="427"/>
      <c r="J982" s="427">
        <v>50985.32</v>
      </c>
      <c r="K982" s="427"/>
      <c r="L982" s="427"/>
      <c r="M982" s="427">
        <v>70729.59</v>
      </c>
      <c r="N982" s="427"/>
      <c r="O982" s="427"/>
      <c r="P982" s="427">
        <v>90000</v>
      </c>
      <c r="Q982" s="427"/>
      <c r="R982" s="427">
        <v>90000</v>
      </c>
      <c r="S982" s="427"/>
      <c r="T982" s="429">
        <v>0</v>
      </c>
      <c r="U982" s="429">
        <v>25621.34</v>
      </c>
      <c r="V982" s="429">
        <v>20568.66</v>
      </c>
      <c r="W982" s="427">
        <f t="shared" si="168"/>
        <v>46190</v>
      </c>
      <c r="X982" s="427">
        <v>90000</v>
      </c>
      <c r="Y982" s="427">
        <f t="shared" si="171"/>
        <v>0</v>
      </c>
      <c r="Z982" s="287"/>
      <c r="AA982" s="285"/>
      <c r="AB982" s="264"/>
      <c r="AC982" s="264"/>
    </row>
    <row r="983" spans="1:29">
      <c r="A983" s="426" t="s">
        <v>794</v>
      </c>
      <c r="B983" s="426" t="s">
        <v>1257</v>
      </c>
      <c r="C983" s="426" t="s">
        <v>1258</v>
      </c>
      <c r="D983" s="426" t="s">
        <v>1269</v>
      </c>
      <c r="E983" s="426" t="s">
        <v>1270</v>
      </c>
      <c r="F983" s="427">
        <v>49454.68</v>
      </c>
      <c r="G983" s="427"/>
      <c r="H983" s="427">
        <v>142032.20000000001</v>
      </c>
      <c r="I983" s="427"/>
      <c r="J983" s="427">
        <v>160877.13</v>
      </c>
      <c r="K983" s="427"/>
      <c r="L983" s="427"/>
      <c r="M983" s="427">
        <v>78796.97</v>
      </c>
      <c r="N983" s="427"/>
      <c r="O983" s="427"/>
      <c r="P983" s="427">
        <v>27000</v>
      </c>
      <c r="Q983" s="427"/>
      <c r="R983" s="427">
        <v>37000</v>
      </c>
      <c r="S983" s="427"/>
      <c r="T983" s="429">
        <v>0</v>
      </c>
      <c r="U983" s="429">
        <v>13582.8</v>
      </c>
      <c r="V983" s="429">
        <v>18217.2</v>
      </c>
      <c r="W983" s="427">
        <f t="shared" si="168"/>
        <v>31800</v>
      </c>
      <c r="X983" s="427">
        <v>37000</v>
      </c>
      <c r="Y983" s="427">
        <f t="shared" si="171"/>
        <v>0</v>
      </c>
      <c r="Z983" s="287"/>
      <c r="AA983" s="285"/>
      <c r="AB983" s="264"/>
      <c r="AC983" s="264"/>
    </row>
    <row r="984" spans="1:29">
      <c r="A984" s="426" t="s">
        <v>794</v>
      </c>
      <c r="B984" s="426" t="s">
        <v>1257</v>
      </c>
      <c r="C984" s="426" t="s">
        <v>1258</v>
      </c>
      <c r="D984" s="426" t="s">
        <v>876</v>
      </c>
      <c r="E984" s="426" t="s">
        <v>877</v>
      </c>
      <c r="F984" s="427">
        <v>167443.07999999999</v>
      </c>
      <c r="G984" s="427"/>
      <c r="H984" s="427">
        <v>142459.98000000001</v>
      </c>
      <c r="I984" s="427"/>
      <c r="J984" s="427">
        <v>50969.26</v>
      </c>
      <c r="K984" s="427"/>
      <c r="L984" s="427"/>
      <c r="M984" s="427">
        <v>123565.43</v>
      </c>
      <c r="N984" s="427"/>
      <c r="O984" s="427"/>
      <c r="P984" s="427">
        <v>139500</v>
      </c>
      <c r="Q984" s="427"/>
      <c r="R984" s="429">
        <v>146500</v>
      </c>
      <c r="S984" s="427"/>
      <c r="T984" s="429">
        <v>0</v>
      </c>
      <c r="U984" s="429">
        <v>93785.91</v>
      </c>
      <c r="V984" s="429">
        <v>42662.3</v>
      </c>
      <c r="W984" s="427">
        <f t="shared" si="168"/>
        <v>136448.21000000002</v>
      </c>
      <c r="X984" s="429">
        <v>146500</v>
      </c>
      <c r="Y984" s="427">
        <f t="shared" si="171"/>
        <v>0</v>
      </c>
      <c r="Z984" s="287"/>
      <c r="AA984" s="285"/>
      <c r="AB984" s="264"/>
      <c r="AC984" s="264"/>
    </row>
    <row r="985" spans="1:29">
      <c r="A985" s="426" t="s">
        <v>794</v>
      </c>
      <c r="B985" s="426" t="s">
        <v>1257</v>
      </c>
      <c r="C985" s="426" t="s">
        <v>1258</v>
      </c>
      <c r="D985" s="426" t="s">
        <v>878</v>
      </c>
      <c r="E985" s="426" t="s">
        <v>879</v>
      </c>
      <c r="F985" s="427">
        <v>5975</v>
      </c>
      <c r="G985" s="427"/>
      <c r="H985" s="427">
        <v>20732</v>
      </c>
      <c r="I985" s="427"/>
      <c r="J985" s="427">
        <v>27985</v>
      </c>
      <c r="K985" s="427"/>
      <c r="L985" s="427"/>
      <c r="M985" s="427">
        <v>28465.98</v>
      </c>
      <c r="N985" s="427"/>
      <c r="O985" s="427"/>
      <c r="P985" s="427">
        <v>35000</v>
      </c>
      <c r="Q985" s="427"/>
      <c r="R985" s="427">
        <v>45000</v>
      </c>
      <c r="S985" s="427"/>
      <c r="T985" s="429">
        <v>0</v>
      </c>
      <c r="U985" s="429">
        <v>18950</v>
      </c>
      <c r="V985" s="429">
        <v>0</v>
      </c>
      <c r="W985" s="427">
        <f t="shared" si="168"/>
        <v>18950</v>
      </c>
      <c r="X985" s="427">
        <v>45000</v>
      </c>
      <c r="Y985" s="427">
        <f t="shared" si="171"/>
        <v>0</v>
      </c>
      <c r="Z985" s="287"/>
      <c r="AA985" s="285"/>
      <c r="AB985" s="264"/>
      <c r="AC985" s="264"/>
    </row>
    <row r="986" spans="1:29">
      <c r="A986" s="426" t="s">
        <v>794</v>
      </c>
      <c r="B986" s="426" t="s">
        <v>1257</v>
      </c>
      <c r="C986" s="426" t="s">
        <v>1258</v>
      </c>
      <c r="D986" s="426" t="s">
        <v>1271</v>
      </c>
      <c r="E986" s="426" t="s">
        <v>1272</v>
      </c>
      <c r="F986" s="427">
        <v>117212.7</v>
      </c>
      <c r="G986" s="427"/>
      <c r="H986" s="427">
        <v>0</v>
      </c>
      <c r="I986" s="427"/>
      <c r="J986" s="427">
        <v>3500</v>
      </c>
      <c r="K986" s="428"/>
      <c r="L986" s="428"/>
      <c r="M986" s="427">
        <v>0</v>
      </c>
      <c r="N986" s="428"/>
      <c r="O986" s="427"/>
      <c r="P986" s="427">
        <v>20000</v>
      </c>
      <c r="Q986" s="428"/>
      <c r="R986" s="427">
        <v>20000</v>
      </c>
      <c r="S986" s="428"/>
      <c r="T986" s="429">
        <v>0</v>
      </c>
      <c r="U986" s="429">
        <v>0</v>
      </c>
      <c r="V986" s="429">
        <v>0</v>
      </c>
      <c r="W986" s="427">
        <f t="shared" si="168"/>
        <v>0</v>
      </c>
      <c r="X986" s="427">
        <v>20000</v>
      </c>
      <c r="Y986" s="427">
        <f t="shared" si="171"/>
        <v>0</v>
      </c>
      <c r="Z986" s="287"/>
      <c r="AA986" s="285"/>
      <c r="AB986" s="264"/>
      <c r="AC986" s="264"/>
    </row>
    <row r="987" spans="1:29">
      <c r="A987" s="426" t="s">
        <v>794</v>
      </c>
      <c r="B987" s="426" t="s">
        <v>1257</v>
      </c>
      <c r="C987" s="426" t="s">
        <v>1258</v>
      </c>
      <c r="D987" s="426" t="s">
        <v>1245</v>
      </c>
      <c r="E987" s="426" t="s">
        <v>1246</v>
      </c>
      <c r="F987" s="427">
        <v>0</v>
      </c>
      <c r="G987" s="427"/>
      <c r="H987" s="427">
        <v>0</v>
      </c>
      <c r="I987" s="427"/>
      <c r="J987" s="427">
        <v>714.15</v>
      </c>
      <c r="K987" s="428"/>
      <c r="L987" s="428"/>
      <c r="M987" s="427">
        <v>461.65</v>
      </c>
      <c r="N987" s="428"/>
      <c r="O987" s="427"/>
      <c r="P987" s="427">
        <v>0</v>
      </c>
      <c r="Q987" s="428"/>
      <c r="R987" s="427">
        <v>0</v>
      </c>
      <c r="S987" s="428"/>
      <c r="T987" s="427">
        <v>0</v>
      </c>
      <c r="U987" s="427">
        <v>0</v>
      </c>
      <c r="V987" s="427">
        <v>0</v>
      </c>
      <c r="W987" s="427">
        <f t="shared" si="168"/>
        <v>0</v>
      </c>
      <c r="X987" s="427">
        <v>0</v>
      </c>
      <c r="Y987" s="427">
        <f t="shared" si="171"/>
        <v>0</v>
      </c>
      <c r="Z987" s="287"/>
      <c r="AA987" s="285"/>
      <c r="AB987" s="264"/>
      <c r="AC987" s="264"/>
    </row>
    <row r="988" spans="1:29">
      <c r="A988" s="426" t="s">
        <v>794</v>
      </c>
      <c r="B988" s="426" t="s">
        <v>1257</v>
      </c>
      <c r="C988" s="426" t="s">
        <v>1258</v>
      </c>
      <c r="D988" s="426" t="s">
        <v>1247</v>
      </c>
      <c r="E988" s="426" t="s">
        <v>1248</v>
      </c>
      <c r="F988" s="427">
        <v>191192.72</v>
      </c>
      <c r="G988" s="427"/>
      <c r="H988" s="427">
        <v>0</v>
      </c>
      <c r="I988" s="427"/>
      <c r="J988" s="427">
        <v>4249.9399999999996</v>
      </c>
      <c r="K988" s="428"/>
      <c r="L988" s="428"/>
      <c r="M988" s="427">
        <v>6020</v>
      </c>
      <c r="N988" s="428"/>
      <c r="O988" s="427"/>
      <c r="P988" s="427">
        <v>0</v>
      </c>
      <c r="Q988" s="428"/>
      <c r="R988" s="427">
        <v>0</v>
      </c>
      <c r="S988" s="428"/>
      <c r="T988" s="427">
        <v>0</v>
      </c>
      <c r="U988" s="427">
        <v>0</v>
      </c>
      <c r="V988" s="427">
        <v>0</v>
      </c>
      <c r="W988" s="427">
        <f t="shared" si="168"/>
        <v>0</v>
      </c>
      <c r="X988" s="427">
        <v>0</v>
      </c>
      <c r="Y988" s="427">
        <f t="shared" si="171"/>
        <v>0</v>
      </c>
      <c r="Z988" s="287"/>
      <c r="AA988" s="285"/>
      <c r="AB988" s="264"/>
      <c r="AC988" s="264"/>
    </row>
    <row r="989" spans="1:29">
      <c r="A989" s="426"/>
      <c r="B989" s="426"/>
      <c r="C989" s="426"/>
      <c r="D989" s="426"/>
      <c r="E989" s="426"/>
      <c r="F989" s="427">
        <f>SUM(F971:F988)</f>
        <v>750180.62999999989</v>
      </c>
      <c r="G989" s="427"/>
      <c r="H989" s="427">
        <f>SUM(H971:H988)</f>
        <v>735528.11</v>
      </c>
      <c r="I989" s="427"/>
      <c r="J989" s="427">
        <f>SUM(J971:J988)</f>
        <v>605083.3899999999</v>
      </c>
      <c r="K989" s="428"/>
      <c r="L989" s="428"/>
      <c r="M989" s="427">
        <f>SUM(M971:M988)</f>
        <v>655666.79999999993</v>
      </c>
      <c r="N989" s="428"/>
      <c r="O989" s="427"/>
      <c r="P989" s="427">
        <f>SUM(P971:P988)</f>
        <v>710800</v>
      </c>
      <c r="Q989" s="428"/>
      <c r="R989" s="427">
        <f>SUM(R971:R988)</f>
        <v>727800</v>
      </c>
      <c r="S989" s="428"/>
      <c r="T989" s="427">
        <f t="shared" ref="T989:Y989" si="172">SUM(T971:T988)</f>
        <v>7000</v>
      </c>
      <c r="U989" s="427">
        <f>SUM(U971:U988)</f>
        <v>339293.07999999996</v>
      </c>
      <c r="V989" s="427">
        <f t="shared" si="172"/>
        <v>168732.96000000002</v>
      </c>
      <c r="W989" s="427">
        <f t="shared" si="172"/>
        <v>515026.04000000004</v>
      </c>
      <c r="X989" s="427">
        <f>SUM(X971:X988)</f>
        <v>727800</v>
      </c>
      <c r="Y989" s="427">
        <f t="shared" si="172"/>
        <v>0</v>
      </c>
      <c r="Z989" s="287"/>
      <c r="AA989" s="285"/>
      <c r="AB989" s="264"/>
      <c r="AC989" s="264"/>
    </row>
    <row r="990" spans="1:29">
      <c r="A990" s="426"/>
      <c r="B990" s="426"/>
      <c r="C990" s="426"/>
      <c r="D990" s="426"/>
      <c r="E990" s="426"/>
      <c r="F990" s="427"/>
      <c r="G990" s="427"/>
      <c r="H990" s="427"/>
      <c r="I990" s="427"/>
      <c r="J990" s="427"/>
      <c r="K990" s="428"/>
      <c r="L990" s="428"/>
      <c r="M990" s="427"/>
      <c r="N990" s="428"/>
      <c r="O990" s="427"/>
      <c r="P990" s="427"/>
      <c r="Q990" s="428"/>
      <c r="R990" s="427"/>
      <c r="S990" s="428"/>
      <c r="T990" s="427"/>
      <c r="U990" s="427"/>
      <c r="V990" s="427"/>
      <c r="W990" s="427"/>
      <c r="X990" s="427"/>
      <c r="Y990" s="427"/>
      <c r="Z990" s="287"/>
      <c r="AA990" s="285"/>
      <c r="AB990" s="264"/>
      <c r="AC990" s="264"/>
    </row>
    <row r="991" spans="1:29">
      <c r="A991" s="426" t="s">
        <v>794</v>
      </c>
      <c r="B991" s="426" t="s">
        <v>1273</v>
      </c>
      <c r="C991" s="426" t="s">
        <v>1274</v>
      </c>
      <c r="D991" s="426" t="s">
        <v>1275</v>
      </c>
      <c r="E991" s="426" t="s">
        <v>1276</v>
      </c>
      <c r="F991" s="427">
        <v>4268.1099999999997</v>
      </c>
      <c r="G991" s="427"/>
      <c r="H991" s="427">
        <v>10137.33</v>
      </c>
      <c r="I991" s="427"/>
      <c r="J991" s="427">
        <v>5542.34</v>
      </c>
      <c r="K991" s="428"/>
      <c r="L991" s="428"/>
      <c r="M991" s="427">
        <v>6019.42</v>
      </c>
      <c r="N991" s="428"/>
      <c r="O991" s="427"/>
      <c r="P991" s="427">
        <v>8800</v>
      </c>
      <c r="Q991" s="428"/>
      <c r="R991" s="429">
        <v>8800</v>
      </c>
      <c r="S991" s="428"/>
      <c r="T991" s="429">
        <v>0</v>
      </c>
      <c r="U991" s="429">
        <v>3425.97</v>
      </c>
      <c r="V991" s="429">
        <v>1887.71</v>
      </c>
      <c r="W991" s="427">
        <f t="shared" si="168"/>
        <v>5313.68</v>
      </c>
      <c r="X991" s="427">
        <v>8800</v>
      </c>
      <c r="Y991" s="427">
        <f>R991-X991</f>
        <v>0</v>
      </c>
      <c r="Z991" s="287"/>
      <c r="AA991" s="285"/>
      <c r="AB991" s="264"/>
      <c r="AC991" s="264"/>
    </row>
    <row r="992" spans="1:29">
      <c r="A992" s="426" t="s">
        <v>794</v>
      </c>
      <c r="B992" s="426" t="s">
        <v>1273</v>
      </c>
      <c r="C992" s="426" t="s">
        <v>1274</v>
      </c>
      <c r="D992" s="426" t="s">
        <v>1277</v>
      </c>
      <c r="E992" s="426" t="s">
        <v>1278</v>
      </c>
      <c r="F992" s="427">
        <v>7772</v>
      </c>
      <c r="G992" s="427"/>
      <c r="H992" s="427">
        <v>8626.9500000000007</v>
      </c>
      <c r="I992" s="427"/>
      <c r="J992" s="427">
        <v>7379.45</v>
      </c>
      <c r="K992" s="428"/>
      <c r="L992" s="428"/>
      <c r="M992" s="427">
        <v>7767.95</v>
      </c>
      <c r="N992" s="428"/>
      <c r="O992" s="427"/>
      <c r="P992" s="427">
        <v>9000</v>
      </c>
      <c r="Q992" s="428"/>
      <c r="R992" s="429">
        <v>9000</v>
      </c>
      <c r="S992" s="428"/>
      <c r="T992" s="429">
        <v>0</v>
      </c>
      <c r="U992" s="429">
        <v>3337</v>
      </c>
      <c r="V992" s="429">
        <v>1579</v>
      </c>
      <c r="W992" s="427">
        <f t="shared" si="168"/>
        <v>4916</v>
      </c>
      <c r="X992" s="427">
        <v>9000</v>
      </c>
      <c r="Y992" s="427">
        <f>R992-X992</f>
        <v>0</v>
      </c>
      <c r="Z992" s="287"/>
      <c r="AA992" s="285"/>
      <c r="AB992" s="264"/>
      <c r="AC992" s="264"/>
    </row>
    <row r="993" spans="1:29">
      <c r="A993" s="426" t="s">
        <v>794</v>
      </c>
      <c r="B993" s="426" t="s">
        <v>1273</v>
      </c>
      <c r="C993" s="426" t="s">
        <v>1274</v>
      </c>
      <c r="D993" s="426" t="s">
        <v>966</v>
      </c>
      <c r="E993" s="426" t="s">
        <v>967</v>
      </c>
      <c r="F993" s="427">
        <v>99368.65</v>
      </c>
      <c r="G993" s="427"/>
      <c r="H993" s="427">
        <v>108335.63</v>
      </c>
      <c r="I993" s="427"/>
      <c r="J993" s="427">
        <v>103658.92</v>
      </c>
      <c r="K993" s="428"/>
      <c r="L993" s="428"/>
      <c r="M993" s="427">
        <v>112853.47</v>
      </c>
      <c r="N993" s="428"/>
      <c r="O993" s="427"/>
      <c r="P993" s="427">
        <v>115000</v>
      </c>
      <c r="Q993" s="428"/>
      <c r="R993" s="429">
        <v>115000</v>
      </c>
      <c r="S993" s="428"/>
      <c r="T993" s="429">
        <v>0</v>
      </c>
      <c r="U993" s="429">
        <v>73392.66</v>
      </c>
      <c r="V993" s="429">
        <v>26607.34</v>
      </c>
      <c r="W993" s="427">
        <f t="shared" si="168"/>
        <v>100000</v>
      </c>
      <c r="X993" s="427">
        <v>115000</v>
      </c>
      <c r="Y993" s="427">
        <f>R993-X993</f>
        <v>0</v>
      </c>
      <c r="Z993" s="287"/>
      <c r="AA993" s="285"/>
      <c r="AB993" s="264"/>
      <c r="AC993" s="264"/>
    </row>
    <row r="994" spans="1:29">
      <c r="A994" s="426" t="s">
        <v>794</v>
      </c>
      <c r="B994" s="426" t="s">
        <v>1273</v>
      </c>
      <c r="C994" s="426" t="s">
        <v>1274</v>
      </c>
      <c r="D994" s="426" t="s">
        <v>1279</v>
      </c>
      <c r="E994" s="426" t="s">
        <v>1280</v>
      </c>
      <c r="F994" s="427">
        <v>11500.9</v>
      </c>
      <c r="G994" s="427"/>
      <c r="H994" s="427">
        <v>5871.7</v>
      </c>
      <c r="I994" s="427"/>
      <c r="J994" s="427">
        <v>5488.35</v>
      </c>
      <c r="K994" s="428"/>
      <c r="L994" s="428"/>
      <c r="M994" s="427">
        <v>21241.279999999999</v>
      </c>
      <c r="N994" s="428"/>
      <c r="O994" s="427"/>
      <c r="P994" s="427">
        <v>81080</v>
      </c>
      <c r="Q994" s="428"/>
      <c r="R994" s="429">
        <v>75080</v>
      </c>
      <c r="S994" s="428"/>
      <c r="T994" s="429">
        <v>0</v>
      </c>
      <c r="U994" s="429">
        <v>7063.85</v>
      </c>
      <c r="V994" s="429">
        <v>2936.15</v>
      </c>
      <c r="W994" s="427">
        <f t="shared" si="168"/>
        <v>10000</v>
      </c>
      <c r="X994" s="429">
        <v>75080</v>
      </c>
      <c r="Y994" s="427">
        <f>R994-X994</f>
        <v>0</v>
      </c>
      <c r="Z994" s="287"/>
      <c r="AA994" s="285"/>
      <c r="AB994" s="264"/>
      <c r="AC994" s="264"/>
    </row>
    <row r="995" spans="1:29">
      <c r="A995" s="426" t="s">
        <v>794</v>
      </c>
      <c r="B995" s="426" t="s">
        <v>1273</v>
      </c>
      <c r="C995" s="426" t="s">
        <v>1274</v>
      </c>
      <c r="D995" s="426" t="s">
        <v>978</v>
      </c>
      <c r="E995" s="426" t="s">
        <v>979</v>
      </c>
      <c r="F995" s="427">
        <v>76306.259999999995</v>
      </c>
      <c r="G995" s="427"/>
      <c r="H995" s="427">
        <v>60894.54</v>
      </c>
      <c r="I995" s="427"/>
      <c r="J995" s="427">
        <v>52143.14</v>
      </c>
      <c r="K995" s="428"/>
      <c r="L995" s="428"/>
      <c r="M995" s="427">
        <v>72794.25</v>
      </c>
      <c r="N995" s="428"/>
      <c r="O995" s="427"/>
      <c r="P995" s="427">
        <v>65000</v>
      </c>
      <c r="Q995" s="428"/>
      <c r="R995" s="429">
        <v>65000</v>
      </c>
      <c r="S995" s="428"/>
      <c r="T995" s="429">
        <v>7500</v>
      </c>
      <c r="U995" s="429">
        <v>28376.91</v>
      </c>
      <c r="V995" s="429">
        <v>18111.189999999999</v>
      </c>
      <c r="W995" s="427">
        <f t="shared" si="168"/>
        <v>53988.100000000006</v>
      </c>
      <c r="X995" s="427">
        <v>65000</v>
      </c>
      <c r="Y995" s="427">
        <f>R995-X995</f>
        <v>0</v>
      </c>
      <c r="Z995" s="287"/>
      <c r="AA995" s="285"/>
      <c r="AB995" s="264"/>
      <c r="AC995" s="264"/>
    </row>
    <row r="996" spans="1:29">
      <c r="A996" s="426"/>
      <c r="B996" s="426"/>
      <c r="C996" s="426"/>
      <c r="D996" s="426"/>
      <c r="E996" s="426"/>
      <c r="F996" s="427">
        <f>SUM(F991:F995)</f>
        <v>199215.91999999998</v>
      </c>
      <c r="G996" s="427"/>
      <c r="H996" s="427">
        <f>SUM(H991:H995)</f>
        <v>193866.15000000002</v>
      </c>
      <c r="I996" s="427"/>
      <c r="J996" s="427">
        <f>SUM(J991:J995)</f>
        <v>174212.2</v>
      </c>
      <c r="K996" s="428"/>
      <c r="L996" s="428"/>
      <c r="M996" s="427">
        <f>SUM(M991:M995)</f>
        <v>220676.37</v>
      </c>
      <c r="N996" s="428"/>
      <c r="O996" s="427"/>
      <c r="P996" s="427">
        <f>SUM(P991:P995)</f>
        <v>278880</v>
      </c>
      <c r="Q996" s="428"/>
      <c r="R996" s="427">
        <f>SUM(R991:R995)</f>
        <v>272880</v>
      </c>
      <c r="S996" s="428"/>
      <c r="T996" s="427">
        <f t="shared" ref="T996:Y996" si="173">SUM(T991:T995)</f>
        <v>7500</v>
      </c>
      <c r="U996" s="427">
        <f>SUM(U991:U995)</f>
        <v>115596.39000000001</v>
      </c>
      <c r="V996" s="427">
        <f t="shared" si="173"/>
        <v>51121.39</v>
      </c>
      <c r="W996" s="427">
        <f t="shared" si="173"/>
        <v>174217.78</v>
      </c>
      <c r="X996" s="427">
        <f>SUM(X991:X995)</f>
        <v>272880</v>
      </c>
      <c r="Y996" s="427">
        <f t="shared" si="173"/>
        <v>0</v>
      </c>
      <c r="Z996" s="287"/>
      <c r="AA996" s="285"/>
      <c r="AB996" s="264"/>
      <c r="AC996" s="264"/>
    </row>
    <row r="997" spans="1:29">
      <c r="A997" s="426"/>
      <c r="B997" s="426"/>
      <c r="C997" s="426"/>
      <c r="D997" s="426"/>
      <c r="E997" s="426"/>
      <c r="F997" s="427"/>
      <c r="G997" s="427"/>
      <c r="H997" s="427"/>
      <c r="I997" s="427"/>
      <c r="J997" s="427"/>
      <c r="K997" s="428"/>
      <c r="L997" s="428"/>
      <c r="M997" s="427"/>
      <c r="N997" s="428"/>
      <c r="O997" s="427"/>
      <c r="P997" s="427"/>
      <c r="Q997" s="428"/>
      <c r="R997" s="427"/>
      <c r="S997" s="428"/>
      <c r="T997" s="427"/>
      <c r="U997" s="427"/>
      <c r="V997" s="427"/>
      <c r="W997" s="427"/>
      <c r="X997" s="427"/>
      <c r="Y997" s="427"/>
      <c r="Z997" s="287"/>
      <c r="AA997" s="285"/>
      <c r="AB997" s="264"/>
      <c r="AC997" s="264"/>
    </row>
    <row r="998" spans="1:29">
      <c r="A998" s="426" t="s">
        <v>794</v>
      </c>
      <c r="B998" s="426" t="s">
        <v>1281</v>
      </c>
      <c r="C998" s="426" t="s">
        <v>1282</v>
      </c>
      <c r="D998" s="426" t="s">
        <v>1137</v>
      </c>
      <c r="E998" s="426" t="s">
        <v>1138</v>
      </c>
      <c r="F998" s="427">
        <v>3842.69</v>
      </c>
      <c r="G998" s="427"/>
      <c r="H998" s="427">
        <v>45321.36</v>
      </c>
      <c r="I998" s="427"/>
      <c r="J998" s="427">
        <v>0</v>
      </c>
      <c r="K998" s="427"/>
      <c r="L998" s="427"/>
      <c r="M998" s="427">
        <v>853.76</v>
      </c>
      <c r="N998" s="427"/>
      <c r="O998" s="427"/>
      <c r="P998" s="427">
        <v>0</v>
      </c>
      <c r="Q998" s="427"/>
      <c r="R998" s="427">
        <v>0</v>
      </c>
      <c r="S998" s="427"/>
      <c r="T998" s="427">
        <v>0</v>
      </c>
      <c r="U998" s="427">
        <v>0</v>
      </c>
      <c r="V998" s="427">
        <v>0</v>
      </c>
      <c r="W998" s="427">
        <f>T998+U998+V998</f>
        <v>0</v>
      </c>
      <c r="X998" s="427">
        <v>0</v>
      </c>
      <c r="Y998" s="427">
        <f>R998-X998</f>
        <v>0</v>
      </c>
      <c r="Z998" s="254"/>
      <c r="AA998" s="288"/>
      <c r="AB998" s="267"/>
      <c r="AC998" s="264"/>
    </row>
    <row r="999" spans="1:29">
      <c r="A999" s="426" t="s">
        <v>794</v>
      </c>
      <c r="B999" s="426" t="s">
        <v>1281</v>
      </c>
      <c r="C999" s="426" t="s">
        <v>1282</v>
      </c>
      <c r="D999" s="426" t="s">
        <v>914</v>
      </c>
      <c r="E999" s="426" t="s">
        <v>915</v>
      </c>
      <c r="F999" s="427">
        <v>3842.69</v>
      </c>
      <c r="G999" s="427"/>
      <c r="H999" s="427">
        <v>45321.36</v>
      </c>
      <c r="I999" s="427"/>
      <c r="J999" s="427">
        <v>93822.42</v>
      </c>
      <c r="K999" s="427"/>
      <c r="L999" s="427"/>
      <c r="M999" s="427">
        <v>100993.23</v>
      </c>
      <c r="N999" s="427"/>
      <c r="O999" s="427"/>
      <c r="P999" s="427">
        <v>115780</v>
      </c>
      <c r="Q999" s="427"/>
      <c r="R999" s="427">
        <v>108780</v>
      </c>
      <c r="S999" s="427"/>
      <c r="T999" s="429">
        <v>4100</v>
      </c>
      <c r="U999" s="429">
        <v>62851.51</v>
      </c>
      <c r="V999" s="429">
        <v>39214.71</v>
      </c>
      <c r="W999" s="427">
        <f t="shared" si="168"/>
        <v>106166.22</v>
      </c>
      <c r="X999" s="427">
        <v>108780</v>
      </c>
      <c r="Y999" s="427">
        <f t="shared" ref="Y999:Y1018" si="174">R999-X999</f>
        <v>0</v>
      </c>
      <c r="Z999" s="254"/>
      <c r="AA999" s="288"/>
      <c r="AB999" s="267"/>
      <c r="AC999" s="264"/>
    </row>
    <row r="1000" spans="1:29">
      <c r="A1000" s="426" t="s">
        <v>794</v>
      </c>
      <c r="B1000" s="426" t="s">
        <v>1281</v>
      </c>
      <c r="C1000" s="426" t="s">
        <v>1282</v>
      </c>
      <c r="D1000" s="426" t="s">
        <v>994</v>
      </c>
      <c r="E1000" s="426" t="s">
        <v>995</v>
      </c>
      <c r="F1000" s="427">
        <v>599.99</v>
      </c>
      <c r="G1000" s="427"/>
      <c r="H1000" s="427">
        <v>846.9</v>
      </c>
      <c r="I1000" s="427"/>
      <c r="J1000" s="427">
        <v>435</v>
      </c>
      <c r="K1000" s="427"/>
      <c r="L1000" s="427"/>
      <c r="M1000" s="427">
        <v>160</v>
      </c>
      <c r="N1000" s="427"/>
      <c r="O1000" s="427"/>
      <c r="P1000" s="427">
        <v>1300</v>
      </c>
      <c r="Q1000" s="427"/>
      <c r="R1000" s="427">
        <v>1300</v>
      </c>
      <c r="S1000" s="427"/>
      <c r="T1000" s="427">
        <v>0</v>
      </c>
      <c r="U1000" s="427">
        <v>0</v>
      </c>
      <c r="V1000" s="427">
        <v>0</v>
      </c>
      <c r="W1000" s="427">
        <f t="shared" si="168"/>
        <v>0</v>
      </c>
      <c r="X1000" s="427">
        <v>1300</v>
      </c>
      <c r="Y1000" s="427">
        <f t="shared" si="174"/>
        <v>0</v>
      </c>
      <c r="Z1000" s="254"/>
      <c r="AA1000" s="288"/>
      <c r="AB1000" s="267"/>
      <c r="AC1000" s="264"/>
    </row>
    <row r="1001" spans="1:29">
      <c r="A1001" s="426" t="s">
        <v>794</v>
      </c>
      <c r="B1001" s="426" t="s">
        <v>1281</v>
      </c>
      <c r="C1001" s="426" t="s">
        <v>1282</v>
      </c>
      <c r="D1001" s="426" t="s">
        <v>1283</v>
      </c>
      <c r="E1001" s="426" t="s">
        <v>1284</v>
      </c>
      <c r="F1001" s="427">
        <v>6492</v>
      </c>
      <c r="G1001" s="427"/>
      <c r="H1001" s="427">
        <v>3400</v>
      </c>
      <c r="I1001" s="427"/>
      <c r="J1001" s="427">
        <v>0</v>
      </c>
      <c r="K1001" s="427"/>
      <c r="L1001" s="427"/>
      <c r="M1001" s="427">
        <v>0</v>
      </c>
      <c r="N1001" s="427"/>
      <c r="O1001" s="427"/>
      <c r="P1001" s="427">
        <v>0</v>
      </c>
      <c r="Q1001" s="427"/>
      <c r="R1001" s="427">
        <v>0</v>
      </c>
      <c r="S1001" s="427"/>
      <c r="T1001" s="427">
        <v>0</v>
      </c>
      <c r="U1001" s="427">
        <v>0</v>
      </c>
      <c r="V1001" s="427">
        <v>0</v>
      </c>
      <c r="W1001" s="427">
        <f t="shared" si="168"/>
        <v>0</v>
      </c>
      <c r="X1001" s="427">
        <v>0</v>
      </c>
      <c r="Y1001" s="427">
        <f t="shared" si="174"/>
        <v>0</v>
      </c>
      <c r="Z1001" s="254"/>
      <c r="AA1001" s="288"/>
      <c r="AB1001" s="267"/>
      <c r="AC1001" s="264"/>
    </row>
    <row r="1002" spans="1:29">
      <c r="A1002" s="426" t="s">
        <v>794</v>
      </c>
      <c r="B1002" s="426" t="s">
        <v>1281</v>
      </c>
      <c r="C1002" s="426" t="s">
        <v>1282</v>
      </c>
      <c r="D1002" s="426" t="s">
        <v>918</v>
      </c>
      <c r="E1002" s="426" t="s">
        <v>919</v>
      </c>
      <c r="F1002" s="427">
        <v>58810.31</v>
      </c>
      <c r="G1002" s="427"/>
      <c r="H1002" s="427">
        <v>32112.07</v>
      </c>
      <c r="I1002" s="427"/>
      <c r="J1002" s="427">
        <v>39637.410000000003</v>
      </c>
      <c r="K1002" s="427"/>
      <c r="L1002" s="427"/>
      <c r="M1002" s="427">
        <v>60391.96</v>
      </c>
      <c r="N1002" s="427"/>
      <c r="O1002" s="427"/>
      <c r="P1002" s="427">
        <v>60000</v>
      </c>
      <c r="Q1002" s="427"/>
      <c r="R1002" s="427">
        <v>60000</v>
      </c>
      <c r="S1002" s="427"/>
      <c r="T1002" s="429">
        <v>7000</v>
      </c>
      <c r="U1002" s="429">
        <v>20661.2</v>
      </c>
      <c r="V1002" s="429">
        <v>17994.93</v>
      </c>
      <c r="W1002" s="427">
        <f>T1002+U1002+V1002</f>
        <v>45656.130000000005</v>
      </c>
      <c r="X1002" s="427">
        <v>60000</v>
      </c>
      <c r="Y1002" s="427">
        <f>R1002-X1002</f>
        <v>0</v>
      </c>
      <c r="Z1002" s="254"/>
      <c r="AA1002" s="288"/>
      <c r="AB1002" s="267"/>
      <c r="AC1002" s="264"/>
    </row>
    <row r="1003" spans="1:29">
      <c r="A1003" s="445" t="s">
        <v>794</v>
      </c>
      <c r="B1003" s="445" t="s">
        <v>1281</v>
      </c>
      <c r="C1003" s="445" t="s">
        <v>1282</v>
      </c>
      <c r="D1003" s="445" t="s">
        <v>1285</v>
      </c>
      <c r="E1003" s="445" t="s">
        <v>1286</v>
      </c>
      <c r="F1003" s="427"/>
      <c r="G1003" s="427"/>
      <c r="H1003" s="427"/>
      <c r="I1003" s="427"/>
      <c r="J1003" s="427"/>
      <c r="K1003" s="427"/>
      <c r="L1003" s="427"/>
      <c r="M1003" s="427"/>
      <c r="N1003" s="427"/>
      <c r="O1003" s="427"/>
      <c r="P1003" s="427"/>
      <c r="Q1003" s="427"/>
      <c r="R1003" s="427">
        <v>6000</v>
      </c>
      <c r="S1003" s="427"/>
      <c r="T1003" s="427">
        <v>0</v>
      </c>
      <c r="U1003" s="429">
        <v>5431.9</v>
      </c>
      <c r="V1003" s="429">
        <v>0</v>
      </c>
      <c r="W1003" s="427">
        <f>T1003+U1003+V1003</f>
        <v>5431.9</v>
      </c>
      <c r="X1003" s="427">
        <v>6000</v>
      </c>
      <c r="Y1003" s="427">
        <f>R1003-X1003</f>
        <v>0</v>
      </c>
      <c r="Z1003" s="254"/>
      <c r="AA1003" s="288"/>
      <c r="AB1003" s="267"/>
      <c r="AC1003" s="264"/>
    </row>
    <row r="1004" spans="1:29">
      <c r="A1004" s="426" t="s">
        <v>794</v>
      </c>
      <c r="B1004" s="426" t="s">
        <v>1281</v>
      </c>
      <c r="C1004" s="426" t="s">
        <v>1282</v>
      </c>
      <c r="D1004" s="426" t="s">
        <v>972</v>
      </c>
      <c r="E1004" s="426" t="s">
        <v>973</v>
      </c>
      <c r="F1004" s="427">
        <v>9530.9</v>
      </c>
      <c r="G1004" s="427"/>
      <c r="H1004" s="427">
        <v>0</v>
      </c>
      <c r="I1004" s="427"/>
      <c r="J1004" s="427">
        <v>0</v>
      </c>
      <c r="K1004" s="427"/>
      <c r="L1004" s="427"/>
      <c r="M1004" s="427">
        <v>0</v>
      </c>
      <c r="N1004" s="427"/>
      <c r="O1004" s="427"/>
      <c r="P1004" s="427">
        <v>0</v>
      </c>
      <c r="Q1004" s="427"/>
      <c r="R1004" s="427">
        <v>0</v>
      </c>
      <c r="S1004" s="427"/>
      <c r="T1004" s="427">
        <v>0</v>
      </c>
      <c r="U1004" s="427">
        <v>0</v>
      </c>
      <c r="V1004" s="427">
        <v>0</v>
      </c>
      <c r="W1004" s="427">
        <f t="shared" si="168"/>
        <v>0</v>
      </c>
      <c r="X1004" s="427">
        <v>0</v>
      </c>
      <c r="Y1004" s="427">
        <f t="shared" si="174"/>
        <v>0</v>
      </c>
      <c r="Z1004" s="254"/>
      <c r="AA1004" s="288"/>
      <c r="AB1004" s="267"/>
      <c r="AC1004" s="264"/>
    </row>
    <row r="1005" spans="1:29">
      <c r="A1005" s="426" t="s">
        <v>794</v>
      </c>
      <c r="B1005" s="426" t="s">
        <v>1281</v>
      </c>
      <c r="C1005" s="426" t="s">
        <v>1282</v>
      </c>
      <c r="D1005" s="426" t="s">
        <v>1287</v>
      </c>
      <c r="E1005" s="426" t="s">
        <v>1288</v>
      </c>
      <c r="F1005" s="427">
        <v>65402.3</v>
      </c>
      <c r="G1005" s="427"/>
      <c r="H1005" s="427">
        <v>82134.710000000006</v>
      </c>
      <c r="I1005" s="427"/>
      <c r="J1005" s="427">
        <v>25086.15</v>
      </c>
      <c r="K1005" s="427"/>
      <c r="L1005" s="427"/>
      <c r="M1005" s="427">
        <v>46250.44</v>
      </c>
      <c r="N1005" s="427"/>
      <c r="O1005" s="427"/>
      <c r="P1005" s="427">
        <v>35000</v>
      </c>
      <c r="Q1005" s="427"/>
      <c r="R1005" s="427">
        <v>45000</v>
      </c>
      <c r="S1005" s="427"/>
      <c r="T1005" s="429">
        <v>4000</v>
      </c>
      <c r="U1005" s="429">
        <v>12549.56</v>
      </c>
      <c r="V1005" s="429">
        <v>20947.689999999999</v>
      </c>
      <c r="W1005" s="427">
        <f t="shared" si="168"/>
        <v>37497.25</v>
      </c>
      <c r="X1005" s="427">
        <v>45000</v>
      </c>
      <c r="Y1005" s="427">
        <f t="shared" si="174"/>
        <v>0</v>
      </c>
      <c r="Z1005" s="254"/>
      <c r="AA1005" s="288"/>
      <c r="AB1005" s="267"/>
      <c r="AC1005" s="264"/>
    </row>
    <row r="1006" spans="1:29">
      <c r="A1006" s="426" t="s">
        <v>794</v>
      </c>
      <c r="B1006" s="426" t="s">
        <v>1281</v>
      </c>
      <c r="C1006" s="426" t="s">
        <v>1282</v>
      </c>
      <c r="D1006" s="426" t="s">
        <v>1289</v>
      </c>
      <c r="E1006" s="426" t="s">
        <v>1290</v>
      </c>
      <c r="F1006" s="427">
        <v>6009.17</v>
      </c>
      <c r="G1006" s="427"/>
      <c r="H1006" s="427">
        <v>5635.62</v>
      </c>
      <c r="I1006" s="427"/>
      <c r="J1006" s="427">
        <v>7815.8</v>
      </c>
      <c r="K1006" s="427"/>
      <c r="L1006" s="427"/>
      <c r="M1006" s="427">
        <v>9717.31</v>
      </c>
      <c r="N1006" s="427"/>
      <c r="O1006" s="427"/>
      <c r="P1006" s="427">
        <v>7000</v>
      </c>
      <c r="Q1006" s="427"/>
      <c r="R1006" s="427">
        <v>14000</v>
      </c>
      <c r="S1006" s="427"/>
      <c r="T1006" s="429">
        <v>0</v>
      </c>
      <c r="U1006" s="429">
        <v>10462.5</v>
      </c>
      <c r="V1006" s="429">
        <v>1537.5</v>
      </c>
      <c r="W1006" s="427">
        <f t="shared" si="168"/>
        <v>12000</v>
      </c>
      <c r="X1006" s="427">
        <v>14000</v>
      </c>
      <c r="Y1006" s="427">
        <f t="shared" si="174"/>
        <v>0</v>
      </c>
      <c r="Z1006" s="254"/>
      <c r="AA1006" s="288"/>
      <c r="AB1006" s="267"/>
      <c r="AC1006" s="264"/>
    </row>
    <row r="1007" spans="1:29">
      <c r="A1007" s="426" t="s">
        <v>794</v>
      </c>
      <c r="B1007" s="426" t="s">
        <v>1281</v>
      </c>
      <c r="C1007" s="426" t="s">
        <v>1282</v>
      </c>
      <c r="D1007" s="426" t="s">
        <v>1223</v>
      </c>
      <c r="E1007" s="426" t="s">
        <v>1224</v>
      </c>
      <c r="F1007" s="427">
        <v>83402.45</v>
      </c>
      <c r="G1007" s="427"/>
      <c r="H1007" s="427">
        <v>74226.86</v>
      </c>
      <c r="I1007" s="427"/>
      <c r="J1007" s="427">
        <v>88668.86</v>
      </c>
      <c r="K1007" s="427"/>
      <c r="L1007" s="427"/>
      <c r="M1007" s="427">
        <v>53536.31</v>
      </c>
      <c r="N1007" s="427"/>
      <c r="O1007" s="427"/>
      <c r="P1007" s="427">
        <v>68000</v>
      </c>
      <c r="Q1007" s="427"/>
      <c r="R1007" s="427">
        <v>68000</v>
      </c>
      <c r="S1007" s="427"/>
      <c r="T1007" s="429">
        <v>7000</v>
      </c>
      <c r="U1007" s="429">
        <v>14475.44</v>
      </c>
      <c r="V1007" s="429">
        <v>24260.400000000001</v>
      </c>
      <c r="W1007" s="427">
        <f t="shared" si="168"/>
        <v>45735.840000000004</v>
      </c>
      <c r="X1007" s="427">
        <v>68000</v>
      </c>
      <c r="Y1007" s="427">
        <f>R1007-X1007</f>
        <v>0</v>
      </c>
      <c r="Z1007" s="254"/>
      <c r="AA1007" s="288"/>
      <c r="AB1007" s="267"/>
      <c r="AC1007" s="264"/>
    </row>
    <row r="1008" spans="1:29">
      <c r="A1008" s="426" t="s">
        <v>794</v>
      </c>
      <c r="B1008" s="426" t="s">
        <v>1281</v>
      </c>
      <c r="C1008" s="426" t="s">
        <v>1282</v>
      </c>
      <c r="D1008" s="426" t="s">
        <v>1261</v>
      </c>
      <c r="E1008" s="426" t="s">
        <v>1262</v>
      </c>
      <c r="F1008" s="427">
        <v>264439.78999999998</v>
      </c>
      <c r="G1008" s="427"/>
      <c r="H1008" s="427">
        <v>146575.28</v>
      </c>
      <c r="I1008" s="427"/>
      <c r="J1008" s="427">
        <v>144176.48000000001</v>
      </c>
      <c r="K1008" s="427"/>
      <c r="L1008" s="427"/>
      <c r="M1008" s="427">
        <v>243901.41</v>
      </c>
      <c r="N1008" s="427"/>
      <c r="O1008" s="427"/>
      <c r="P1008" s="427">
        <v>142000</v>
      </c>
      <c r="Q1008" s="427"/>
      <c r="R1008" s="427">
        <v>142000</v>
      </c>
      <c r="S1008" s="427"/>
      <c r="T1008" s="429">
        <v>0</v>
      </c>
      <c r="U1008" s="429">
        <v>48065.31</v>
      </c>
      <c r="V1008" s="429">
        <v>35061.730000000003</v>
      </c>
      <c r="W1008" s="427">
        <f t="shared" si="168"/>
        <v>83127.040000000008</v>
      </c>
      <c r="X1008" s="427">
        <v>142000</v>
      </c>
      <c r="Y1008" s="427">
        <f>R1008-X1008</f>
        <v>0</v>
      </c>
      <c r="Z1008" s="254"/>
      <c r="AA1008" s="288"/>
      <c r="AB1008" s="267"/>
      <c r="AC1008" s="264"/>
    </row>
    <row r="1009" spans="1:29">
      <c r="A1009" s="426" t="s">
        <v>794</v>
      </c>
      <c r="B1009" s="426" t="s">
        <v>1281</v>
      </c>
      <c r="C1009" s="426" t="s">
        <v>1282</v>
      </c>
      <c r="D1009" s="426" t="s">
        <v>1291</v>
      </c>
      <c r="E1009" s="426" t="s">
        <v>1292</v>
      </c>
      <c r="F1009" s="427">
        <v>4969.3</v>
      </c>
      <c r="G1009" s="427"/>
      <c r="H1009" s="427">
        <v>12851.22</v>
      </c>
      <c r="I1009" s="427"/>
      <c r="J1009" s="427">
        <v>8885.1200000000008</v>
      </c>
      <c r="K1009" s="427"/>
      <c r="L1009" s="427"/>
      <c r="M1009" s="427">
        <v>18987.55</v>
      </c>
      <c r="N1009" s="427"/>
      <c r="O1009" s="427"/>
      <c r="P1009" s="427">
        <v>11000</v>
      </c>
      <c r="Q1009" s="427"/>
      <c r="R1009" s="427">
        <v>11000</v>
      </c>
      <c r="S1009" s="427"/>
      <c r="T1009" s="429">
        <v>0</v>
      </c>
      <c r="U1009" s="429">
        <v>4206.67</v>
      </c>
      <c r="V1009" s="429">
        <v>3483.33</v>
      </c>
      <c r="W1009" s="427">
        <f t="shared" si="168"/>
        <v>7690</v>
      </c>
      <c r="X1009" s="427">
        <v>11000</v>
      </c>
      <c r="Y1009" s="427">
        <f>R1009-X1009</f>
        <v>0</v>
      </c>
      <c r="Z1009" s="254"/>
      <c r="AA1009" s="288"/>
      <c r="AB1009" s="267"/>
      <c r="AC1009" s="264"/>
    </row>
    <row r="1010" spans="1:29">
      <c r="A1010" s="426" t="s">
        <v>794</v>
      </c>
      <c r="B1010" s="426" t="s">
        <v>1281</v>
      </c>
      <c r="C1010" s="426" t="s">
        <v>1282</v>
      </c>
      <c r="D1010" s="426" t="s">
        <v>1293</v>
      </c>
      <c r="E1010" s="426" t="s">
        <v>1294</v>
      </c>
      <c r="F1010" s="427">
        <v>2445</v>
      </c>
      <c r="G1010" s="427"/>
      <c r="H1010" s="427">
        <v>69</v>
      </c>
      <c r="I1010" s="427"/>
      <c r="J1010" s="427">
        <v>15377.59</v>
      </c>
      <c r="K1010" s="427"/>
      <c r="L1010" s="427"/>
      <c r="M1010" s="427">
        <v>57140</v>
      </c>
      <c r="N1010" s="427"/>
      <c r="O1010" s="427"/>
      <c r="P1010" s="427">
        <v>20000</v>
      </c>
      <c r="Q1010" s="427"/>
      <c r="R1010" s="427">
        <v>20000</v>
      </c>
      <c r="S1010" s="427"/>
      <c r="T1010" s="429">
        <v>0</v>
      </c>
      <c r="U1010" s="429">
        <v>9265</v>
      </c>
      <c r="V1010" s="429">
        <v>10735</v>
      </c>
      <c r="W1010" s="427">
        <f t="shared" si="168"/>
        <v>20000</v>
      </c>
      <c r="X1010" s="427">
        <v>20000</v>
      </c>
      <c r="Y1010" s="427">
        <f>R1010-X1010</f>
        <v>0</v>
      </c>
      <c r="Z1010" s="254"/>
      <c r="AA1010" s="288"/>
      <c r="AB1010" s="267"/>
      <c r="AC1010" s="264"/>
    </row>
    <row r="1011" spans="1:29">
      <c r="A1011" s="426" t="s">
        <v>794</v>
      </c>
      <c r="B1011" s="426" t="s">
        <v>1281</v>
      </c>
      <c r="C1011" s="426" t="s">
        <v>1282</v>
      </c>
      <c r="D1011" s="426" t="s">
        <v>1263</v>
      </c>
      <c r="E1011" s="426" t="s">
        <v>1264</v>
      </c>
      <c r="F1011" s="427">
        <v>0</v>
      </c>
      <c r="G1011" s="427"/>
      <c r="H1011" s="427">
        <v>0</v>
      </c>
      <c r="I1011" s="427"/>
      <c r="J1011" s="427">
        <v>3299.45</v>
      </c>
      <c r="K1011" s="427"/>
      <c r="L1011" s="427"/>
      <c r="M1011" s="427">
        <v>0</v>
      </c>
      <c r="N1011" s="427"/>
      <c r="O1011" s="427"/>
      <c r="P1011" s="427">
        <v>0</v>
      </c>
      <c r="Q1011" s="427"/>
      <c r="R1011" s="427">
        <v>0</v>
      </c>
      <c r="S1011" s="427"/>
      <c r="T1011" s="427">
        <v>0</v>
      </c>
      <c r="U1011" s="427">
        <v>0</v>
      </c>
      <c r="V1011" s="427">
        <v>0</v>
      </c>
      <c r="W1011" s="427">
        <f t="shared" si="168"/>
        <v>0</v>
      </c>
      <c r="X1011" s="427">
        <v>0</v>
      </c>
      <c r="Y1011" s="427">
        <f>R1011-X1011</f>
        <v>0</v>
      </c>
      <c r="Z1011" s="254"/>
      <c r="AA1011" s="288"/>
      <c r="AB1011" s="267"/>
      <c r="AC1011" s="264"/>
    </row>
    <row r="1012" spans="1:29">
      <c r="A1012" s="426" t="s">
        <v>794</v>
      </c>
      <c r="B1012" s="426" t="s">
        <v>1281</v>
      </c>
      <c r="C1012" s="426" t="s">
        <v>1282</v>
      </c>
      <c r="D1012" s="426" t="s">
        <v>1227</v>
      </c>
      <c r="E1012" s="426" t="s">
        <v>1228</v>
      </c>
      <c r="F1012" s="427">
        <v>193851.03</v>
      </c>
      <c r="G1012" s="427"/>
      <c r="H1012" s="427">
        <v>74967.039999999994</v>
      </c>
      <c r="I1012" s="427"/>
      <c r="J1012" s="427">
        <v>73883.600000000006</v>
      </c>
      <c r="K1012" s="427"/>
      <c r="L1012" s="427"/>
      <c r="M1012" s="427">
        <v>100666.65</v>
      </c>
      <c r="N1012" s="427"/>
      <c r="O1012" s="427"/>
      <c r="P1012" s="427">
        <v>90000</v>
      </c>
      <c r="Q1012" s="427"/>
      <c r="R1012" s="427">
        <v>90000</v>
      </c>
      <c r="S1012" s="427"/>
      <c r="T1012" s="429">
        <v>0</v>
      </c>
      <c r="U1012" s="429">
        <v>47114.91</v>
      </c>
      <c r="V1012" s="429">
        <v>25049.89</v>
      </c>
      <c r="W1012" s="427">
        <f t="shared" si="168"/>
        <v>72164.800000000003</v>
      </c>
      <c r="X1012" s="427">
        <v>90000</v>
      </c>
      <c r="Y1012" s="427">
        <f t="shared" si="174"/>
        <v>0</v>
      </c>
      <c r="Z1012" s="254"/>
      <c r="AA1012" s="288"/>
      <c r="AB1012" s="267"/>
      <c r="AC1012" s="264"/>
    </row>
    <row r="1013" spans="1:29">
      <c r="A1013" s="426" t="s">
        <v>794</v>
      </c>
      <c r="B1013" s="426" t="s">
        <v>1281</v>
      </c>
      <c r="C1013" s="426" t="s">
        <v>1282</v>
      </c>
      <c r="D1013" s="426" t="s">
        <v>1265</v>
      </c>
      <c r="E1013" s="426" t="s">
        <v>1266</v>
      </c>
      <c r="F1013" s="427">
        <v>15452.5</v>
      </c>
      <c r="G1013" s="427"/>
      <c r="H1013" s="427">
        <v>20158.150000000001</v>
      </c>
      <c r="I1013" s="427"/>
      <c r="J1013" s="427">
        <v>31315.200000000001</v>
      </c>
      <c r="K1013" s="427"/>
      <c r="L1013" s="427"/>
      <c r="M1013" s="427">
        <v>5367.26</v>
      </c>
      <c r="N1013" s="427"/>
      <c r="O1013" s="427"/>
      <c r="P1013" s="427">
        <v>15000</v>
      </c>
      <c r="Q1013" s="427"/>
      <c r="R1013" s="427">
        <v>15000</v>
      </c>
      <c r="S1013" s="427"/>
      <c r="T1013" s="429">
        <v>0</v>
      </c>
      <c r="U1013" s="429">
        <v>0</v>
      </c>
      <c r="V1013" s="429">
        <v>6877</v>
      </c>
      <c r="W1013" s="427">
        <f t="shared" si="168"/>
        <v>6877</v>
      </c>
      <c r="X1013" s="427">
        <v>15000</v>
      </c>
      <c r="Y1013" s="427">
        <f t="shared" si="174"/>
        <v>0</v>
      </c>
      <c r="Z1013" s="254"/>
      <c r="AA1013" s="288"/>
      <c r="AB1013" s="267"/>
      <c r="AC1013" s="264"/>
    </row>
    <row r="1014" spans="1:29">
      <c r="A1014" s="426" t="s">
        <v>794</v>
      </c>
      <c r="B1014" s="426" t="s">
        <v>1281</v>
      </c>
      <c r="C1014" s="426" t="s">
        <v>1282</v>
      </c>
      <c r="D1014" s="426" t="s">
        <v>1295</v>
      </c>
      <c r="E1014" s="426" t="s">
        <v>1296</v>
      </c>
      <c r="F1014" s="427">
        <v>0</v>
      </c>
      <c r="G1014" s="427"/>
      <c r="H1014" s="427">
        <v>0</v>
      </c>
      <c r="I1014" s="427"/>
      <c r="J1014" s="427">
        <v>0</v>
      </c>
      <c r="K1014" s="427"/>
      <c r="L1014" s="427"/>
      <c r="M1014" s="427">
        <v>0</v>
      </c>
      <c r="N1014" s="427"/>
      <c r="O1014" s="427"/>
      <c r="P1014" s="427">
        <v>0</v>
      </c>
      <c r="Q1014" s="427"/>
      <c r="R1014" s="427">
        <v>0</v>
      </c>
      <c r="S1014" s="427"/>
      <c r="T1014" s="427">
        <v>0</v>
      </c>
      <c r="U1014" s="427">
        <v>0</v>
      </c>
      <c r="V1014" s="427">
        <v>0</v>
      </c>
      <c r="W1014" s="427">
        <f t="shared" si="168"/>
        <v>0</v>
      </c>
      <c r="X1014" s="427">
        <v>0</v>
      </c>
      <c r="Y1014" s="427">
        <f t="shared" si="174"/>
        <v>0</v>
      </c>
      <c r="Z1014" s="287"/>
      <c r="AA1014" s="287"/>
      <c r="AB1014" s="265"/>
      <c r="AC1014" s="264"/>
    </row>
    <row r="1015" spans="1:29">
      <c r="A1015" s="426" t="s">
        <v>794</v>
      </c>
      <c r="B1015" s="426" t="s">
        <v>1281</v>
      </c>
      <c r="C1015" s="426" t="s">
        <v>1282</v>
      </c>
      <c r="D1015" s="426" t="s">
        <v>1269</v>
      </c>
      <c r="E1015" s="426" t="s">
        <v>1270</v>
      </c>
      <c r="F1015" s="427">
        <v>109764.15</v>
      </c>
      <c r="G1015" s="427"/>
      <c r="H1015" s="427">
        <v>0</v>
      </c>
      <c r="I1015" s="427"/>
      <c r="J1015" s="427">
        <v>0</v>
      </c>
      <c r="K1015" s="427"/>
      <c r="L1015" s="427"/>
      <c r="M1015" s="427">
        <v>0</v>
      </c>
      <c r="N1015" s="427"/>
      <c r="O1015" s="427"/>
      <c r="P1015" s="427">
        <v>0</v>
      </c>
      <c r="Q1015" s="427"/>
      <c r="R1015" s="427">
        <v>0</v>
      </c>
      <c r="S1015" s="427"/>
      <c r="T1015" s="427">
        <v>0</v>
      </c>
      <c r="U1015" s="427">
        <v>0</v>
      </c>
      <c r="V1015" s="427">
        <v>0</v>
      </c>
      <c r="W1015" s="427">
        <f t="shared" si="168"/>
        <v>0</v>
      </c>
      <c r="X1015" s="427">
        <v>0</v>
      </c>
      <c r="Y1015" s="427">
        <f t="shared" si="174"/>
        <v>0</v>
      </c>
      <c r="Z1015" s="287"/>
      <c r="AA1015" s="285"/>
      <c r="AB1015" s="264"/>
      <c r="AC1015" s="264"/>
    </row>
    <row r="1016" spans="1:29">
      <c r="A1016" s="426" t="s">
        <v>794</v>
      </c>
      <c r="B1016" s="426" t="s">
        <v>1281</v>
      </c>
      <c r="C1016" s="426" t="s">
        <v>1282</v>
      </c>
      <c r="D1016" s="426" t="s">
        <v>876</v>
      </c>
      <c r="E1016" s="426" t="s">
        <v>877</v>
      </c>
      <c r="F1016" s="427">
        <v>20265.37</v>
      </c>
      <c r="G1016" s="427"/>
      <c r="H1016" s="427">
        <v>41414.58</v>
      </c>
      <c r="I1016" s="427"/>
      <c r="J1016" s="427">
        <v>44375.76</v>
      </c>
      <c r="K1016" s="427"/>
      <c r="L1016" s="427"/>
      <c r="M1016" s="427">
        <v>30300.47</v>
      </c>
      <c r="N1016" s="427"/>
      <c r="O1016" s="427"/>
      <c r="P1016" s="427">
        <v>40000</v>
      </c>
      <c r="Q1016" s="427"/>
      <c r="R1016" s="427">
        <v>40000</v>
      </c>
      <c r="S1016" s="427"/>
      <c r="T1016" s="429">
        <v>0</v>
      </c>
      <c r="U1016" s="429">
        <v>23639.91</v>
      </c>
      <c r="V1016" s="429">
        <v>6162.48</v>
      </c>
      <c r="W1016" s="427">
        <f t="shared" si="168"/>
        <v>29802.39</v>
      </c>
      <c r="X1016" s="427">
        <v>40000</v>
      </c>
      <c r="Y1016" s="427">
        <f t="shared" si="174"/>
        <v>0</v>
      </c>
      <c r="Z1016" s="287"/>
      <c r="AA1016" s="285"/>
      <c r="AB1016" s="264"/>
      <c r="AC1016" s="264"/>
    </row>
    <row r="1017" spans="1:29">
      <c r="A1017" s="426" t="s">
        <v>794</v>
      </c>
      <c r="B1017" s="426" t="s">
        <v>1281</v>
      </c>
      <c r="C1017" s="426" t="s">
        <v>1282</v>
      </c>
      <c r="D1017" s="426" t="s">
        <v>878</v>
      </c>
      <c r="E1017" s="426" t="s">
        <v>879</v>
      </c>
      <c r="F1017" s="427">
        <v>38848</v>
      </c>
      <c r="G1017" s="427"/>
      <c r="H1017" s="427">
        <v>2760.66</v>
      </c>
      <c r="I1017" s="427"/>
      <c r="J1017" s="427">
        <v>98851.51</v>
      </c>
      <c r="K1017" s="428"/>
      <c r="L1017" s="428"/>
      <c r="M1017" s="427">
        <v>73859.41</v>
      </c>
      <c r="N1017" s="428"/>
      <c r="O1017" s="427"/>
      <c r="P1017" s="427">
        <v>60000</v>
      </c>
      <c r="Q1017" s="428"/>
      <c r="R1017" s="427">
        <v>60000</v>
      </c>
      <c r="S1017" s="428"/>
      <c r="T1017" s="429">
        <v>0</v>
      </c>
      <c r="U1017" s="429">
        <v>30475</v>
      </c>
      <c r="V1017" s="429">
        <v>1525</v>
      </c>
      <c r="W1017" s="427">
        <f t="shared" si="168"/>
        <v>32000</v>
      </c>
      <c r="X1017" s="427">
        <v>60000</v>
      </c>
      <c r="Y1017" s="427">
        <f t="shared" si="174"/>
        <v>0</v>
      </c>
      <c r="Z1017" s="287"/>
      <c r="AA1017" s="285"/>
      <c r="AB1017" s="264"/>
      <c r="AC1017" s="264"/>
    </row>
    <row r="1018" spans="1:29">
      <c r="A1018" s="426" t="s">
        <v>794</v>
      </c>
      <c r="B1018" s="426" t="s">
        <v>1281</v>
      </c>
      <c r="C1018" s="426" t="s">
        <v>1282</v>
      </c>
      <c r="D1018" s="426" t="s">
        <v>1163</v>
      </c>
      <c r="E1018" s="426" t="s">
        <v>1164</v>
      </c>
      <c r="F1018" s="427">
        <v>284721.43</v>
      </c>
      <c r="G1018" s="427"/>
      <c r="H1018" s="427">
        <v>316806.32</v>
      </c>
      <c r="I1018" s="427"/>
      <c r="J1018" s="427">
        <v>247910.07</v>
      </c>
      <c r="K1018" s="428"/>
      <c r="L1018" s="428"/>
      <c r="M1018" s="427">
        <v>289977.21000000002</v>
      </c>
      <c r="N1018" s="428"/>
      <c r="O1018" s="427"/>
      <c r="P1018" s="427">
        <v>337000</v>
      </c>
      <c r="Q1018" s="428"/>
      <c r="R1018" s="427">
        <v>320000</v>
      </c>
      <c r="S1018" s="428"/>
      <c r="T1018" s="429">
        <v>0</v>
      </c>
      <c r="U1018" s="429">
        <v>166853.87</v>
      </c>
      <c r="V1018" s="429">
        <v>132856.13</v>
      </c>
      <c r="W1018" s="427">
        <f t="shared" si="168"/>
        <v>299710</v>
      </c>
      <c r="X1018" s="427">
        <v>320000</v>
      </c>
      <c r="Y1018" s="427">
        <f t="shared" si="174"/>
        <v>0</v>
      </c>
      <c r="Z1018" s="287"/>
      <c r="AA1018" s="285"/>
      <c r="AB1018" s="264"/>
      <c r="AC1018" s="264"/>
    </row>
    <row r="1019" spans="1:29">
      <c r="A1019" s="426"/>
      <c r="B1019" s="426"/>
      <c r="C1019" s="426"/>
      <c r="D1019" s="426"/>
      <c r="E1019" s="426"/>
      <c r="F1019" s="427">
        <f>SUM(F998:F1018)</f>
        <v>1172689.07</v>
      </c>
      <c r="G1019" s="427"/>
      <c r="H1019" s="427">
        <f>SUM(H998:H1018)</f>
        <v>904601.12999999989</v>
      </c>
      <c r="I1019" s="427"/>
      <c r="J1019" s="427">
        <f>SUM(J998:J1018)</f>
        <v>923540.41999999993</v>
      </c>
      <c r="K1019" s="428"/>
      <c r="L1019" s="428"/>
      <c r="M1019" s="427">
        <f>SUM(M998:M1018)</f>
        <v>1092102.9700000002</v>
      </c>
      <c r="N1019" s="428"/>
      <c r="O1019" s="427"/>
      <c r="P1019" s="427">
        <f>SUM(P998:P1018)</f>
        <v>1002080</v>
      </c>
      <c r="Q1019" s="428"/>
      <c r="R1019" s="427">
        <f>SUM(R998:R1018)</f>
        <v>1001080</v>
      </c>
      <c r="S1019" s="428"/>
      <c r="T1019" s="427">
        <f t="shared" ref="T1019:Y1019" si="175">SUM(T998:T1018)</f>
        <v>22100</v>
      </c>
      <c r="U1019" s="427">
        <f t="shared" si="175"/>
        <v>456052.78</v>
      </c>
      <c r="V1019" s="427">
        <f t="shared" si="175"/>
        <v>325705.79000000004</v>
      </c>
      <c r="W1019" s="427">
        <f t="shared" si="175"/>
        <v>803858.57000000007</v>
      </c>
      <c r="X1019" s="427">
        <f>SUM(X998:X1018)</f>
        <v>1001080</v>
      </c>
      <c r="Y1019" s="427">
        <f t="shared" si="175"/>
        <v>0</v>
      </c>
      <c r="Z1019" s="287"/>
      <c r="AA1019" s="285"/>
      <c r="AB1019" s="264"/>
      <c r="AC1019" s="264"/>
    </row>
    <row r="1020" spans="1:29">
      <c r="A1020" s="426"/>
      <c r="B1020" s="426"/>
      <c r="C1020" s="426"/>
      <c r="D1020" s="426"/>
      <c r="E1020" s="426"/>
      <c r="F1020" s="427"/>
      <c r="G1020" s="427"/>
      <c r="H1020" s="427"/>
      <c r="I1020" s="427"/>
      <c r="J1020" s="427"/>
      <c r="K1020" s="428"/>
      <c r="L1020" s="428"/>
      <c r="M1020" s="427"/>
      <c r="N1020" s="428"/>
      <c r="O1020" s="427"/>
      <c r="P1020" s="427"/>
      <c r="Q1020" s="428"/>
      <c r="R1020" s="427"/>
      <c r="S1020" s="428"/>
      <c r="T1020" s="427"/>
      <c r="U1020" s="427"/>
      <c r="V1020" s="427"/>
      <c r="W1020" s="427"/>
      <c r="X1020" s="427"/>
      <c r="Y1020" s="427"/>
      <c r="Z1020" s="287"/>
      <c r="AA1020" s="285"/>
      <c r="AB1020" s="264"/>
      <c r="AC1020" s="264"/>
    </row>
    <row r="1021" spans="1:29">
      <c r="A1021" s="426" t="s">
        <v>794</v>
      </c>
      <c r="B1021" s="426" t="s">
        <v>1297</v>
      </c>
      <c r="C1021" s="431" t="s">
        <v>1298</v>
      </c>
      <c r="D1021" s="426" t="s">
        <v>797</v>
      </c>
      <c r="E1021" s="426" t="s">
        <v>798</v>
      </c>
      <c r="F1021" s="427">
        <v>0</v>
      </c>
      <c r="G1021" s="427"/>
      <c r="H1021" s="427">
        <v>0</v>
      </c>
      <c r="I1021" s="427"/>
      <c r="J1021" s="427">
        <v>69961.429999999993</v>
      </c>
      <c r="K1021" s="428">
        <v>2</v>
      </c>
      <c r="L1021" s="428"/>
      <c r="M1021" s="427">
        <v>111948.92</v>
      </c>
      <c r="N1021" s="428">
        <v>6</v>
      </c>
      <c r="O1021" s="427"/>
      <c r="P1021" s="427">
        <v>65637</v>
      </c>
      <c r="Q1021" s="428">
        <v>2</v>
      </c>
      <c r="R1021" s="427">
        <v>31243</v>
      </c>
      <c r="S1021" s="428">
        <v>1</v>
      </c>
      <c r="T1021" s="427">
        <v>0</v>
      </c>
      <c r="U1021" s="427">
        <v>0</v>
      </c>
      <c r="V1021" s="429">
        <v>24361.919999999998</v>
      </c>
      <c r="W1021" s="427">
        <f t="shared" ref="W1021:W1030" si="176">T1021+U1021+V1021</f>
        <v>24361.919999999998</v>
      </c>
      <c r="X1021" s="427">
        <v>51362</v>
      </c>
      <c r="Y1021" s="427">
        <f t="shared" ref="Y1021:Y1030" si="177">R1021-X1021</f>
        <v>-20119</v>
      </c>
      <c r="Z1021" s="287"/>
      <c r="AA1021" s="285"/>
      <c r="AB1021" s="264"/>
      <c r="AC1021" s="264"/>
    </row>
    <row r="1022" spans="1:29">
      <c r="A1022" s="426" t="s">
        <v>794</v>
      </c>
      <c r="B1022" s="426" t="s">
        <v>1297</v>
      </c>
      <c r="C1022" s="431" t="s">
        <v>1298</v>
      </c>
      <c r="D1022" s="426" t="s">
        <v>803</v>
      </c>
      <c r="E1022" s="426" t="s">
        <v>804</v>
      </c>
      <c r="F1022" s="427">
        <v>0</v>
      </c>
      <c r="G1022" s="427"/>
      <c r="H1022" s="427">
        <v>0</v>
      </c>
      <c r="I1022" s="427"/>
      <c r="J1022" s="427">
        <v>989.58</v>
      </c>
      <c r="K1022" s="428"/>
      <c r="L1022" s="428"/>
      <c r="M1022" s="427">
        <v>1590.18</v>
      </c>
      <c r="N1022" s="428"/>
      <c r="O1022" s="427"/>
      <c r="P1022" s="427">
        <v>951.74</v>
      </c>
      <c r="Q1022" s="428"/>
      <c r="R1022" s="427">
        <v>416</v>
      </c>
      <c r="S1022" s="428"/>
      <c r="T1022" s="427">
        <v>0</v>
      </c>
      <c r="U1022" s="427">
        <v>0</v>
      </c>
      <c r="V1022" s="429">
        <v>327.26</v>
      </c>
      <c r="W1022" s="427">
        <f t="shared" si="176"/>
        <v>327.26</v>
      </c>
      <c r="X1022" s="427">
        <v>416</v>
      </c>
      <c r="Y1022" s="427">
        <f t="shared" si="177"/>
        <v>0</v>
      </c>
      <c r="Z1022" s="287"/>
      <c r="AA1022" s="285"/>
      <c r="AB1022" s="264"/>
      <c r="AC1022" s="264"/>
    </row>
    <row r="1023" spans="1:29">
      <c r="A1023" s="426" t="s">
        <v>794</v>
      </c>
      <c r="B1023" s="426" t="s">
        <v>1297</v>
      </c>
      <c r="C1023" s="431" t="s">
        <v>1298</v>
      </c>
      <c r="D1023" s="426" t="s">
        <v>805</v>
      </c>
      <c r="E1023" s="426" t="s">
        <v>806</v>
      </c>
      <c r="F1023" s="427">
        <v>0</v>
      </c>
      <c r="G1023" s="427"/>
      <c r="H1023" s="427">
        <v>0</v>
      </c>
      <c r="I1023" s="427"/>
      <c r="J1023" s="427">
        <v>3828.84</v>
      </c>
      <c r="K1023" s="428"/>
      <c r="L1023" s="428"/>
      <c r="M1023" s="427">
        <v>4410.96</v>
      </c>
      <c r="N1023" s="428"/>
      <c r="O1023" s="427"/>
      <c r="P1023" s="427">
        <v>4069.49</v>
      </c>
      <c r="Q1023" s="428"/>
      <c r="R1023" s="427">
        <v>5839</v>
      </c>
      <c r="S1023" s="428"/>
      <c r="T1023" s="427">
        <v>0</v>
      </c>
      <c r="U1023" s="427">
        <v>0</v>
      </c>
      <c r="V1023" s="429">
        <v>345.71</v>
      </c>
      <c r="W1023" s="427">
        <f t="shared" si="176"/>
        <v>345.71</v>
      </c>
      <c r="X1023" s="427">
        <v>5839</v>
      </c>
      <c r="Y1023" s="427">
        <f t="shared" si="177"/>
        <v>0</v>
      </c>
      <c r="Z1023" s="287"/>
      <c r="AA1023" s="285"/>
      <c r="AB1023" s="264"/>
      <c r="AC1023" s="264"/>
    </row>
    <row r="1024" spans="1:29">
      <c r="A1024" s="426" t="s">
        <v>794</v>
      </c>
      <c r="B1024" s="426" t="s">
        <v>1297</v>
      </c>
      <c r="C1024" s="431" t="s">
        <v>1298</v>
      </c>
      <c r="D1024" s="426" t="s">
        <v>831</v>
      </c>
      <c r="E1024" s="426" t="s">
        <v>832</v>
      </c>
      <c r="F1024" s="427">
        <v>0</v>
      </c>
      <c r="G1024" s="427"/>
      <c r="H1024" s="427">
        <v>0</v>
      </c>
      <c r="I1024" s="427"/>
      <c r="J1024" s="427">
        <v>830.55</v>
      </c>
      <c r="K1024" s="428"/>
      <c r="L1024" s="428"/>
      <c r="M1024" s="427">
        <v>4908.74</v>
      </c>
      <c r="N1024" s="428"/>
      <c r="O1024" s="427"/>
      <c r="P1024" s="427">
        <v>0</v>
      </c>
      <c r="Q1024" s="428"/>
      <c r="R1024" s="427">
        <v>4062</v>
      </c>
      <c r="S1024" s="428"/>
      <c r="T1024" s="427">
        <v>0</v>
      </c>
      <c r="U1024" s="427">
        <v>0</v>
      </c>
      <c r="V1024" s="429">
        <v>2442.16</v>
      </c>
      <c r="W1024" s="427">
        <f t="shared" si="176"/>
        <v>2442.16</v>
      </c>
      <c r="X1024" s="427">
        <v>4062</v>
      </c>
      <c r="Y1024" s="427">
        <f t="shared" si="177"/>
        <v>0</v>
      </c>
      <c r="Z1024" s="287"/>
      <c r="AA1024" s="285"/>
      <c r="AB1024" s="264"/>
      <c r="AC1024" s="264"/>
    </row>
    <row r="1025" spans="1:29">
      <c r="A1025" s="426" t="s">
        <v>794</v>
      </c>
      <c r="B1025" s="426" t="s">
        <v>1297</v>
      </c>
      <c r="C1025" s="431" t="s">
        <v>1298</v>
      </c>
      <c r="D1025" s="426" t="s">
        <v>807</v>
      </c>
      <c r="E1025" s="426" t="s">
        <v>808</v>
      </c>
      <c r="F1025" s="427">
        <v>0</v>
      </c>
      <c r="G1025" s="427"/>
      <c r="H1025" s="427">
        <v>0</v>
      </c>
      <c r="I1025" s="427"/>
      <c r="J1025" s="427">
        <v>5057.91</v>
      </c>
      <c r="K1025" s="428"/>
      <c r="L1025" s="428"/>
      <c r="M1025" s="427">
        <v>7317.12</v>
      </c>
      <c r="N1025" s="428"/>
      <c r="O1025" s="427"/>
      <c r="P1025" s="427">
        <v>8106</v>
      </c>
      <c r="Q1025" s="428"/>
      <c r="R1025" s="429">
        <v>10633</v>
      </c>
      <c r="S1025" s="428"/>
      <c r="T1025" s="427">
        <v>0</v>
      </c>
      <c r="U1025" s="427">
        <v>0</v>
      </c>
      <c r="V1025" s="429">
        <v>4693.3</v>
      </c>
      <c r="W1025" s="427">
        <f t="shared" si="176"/>
        <v>4693.3</v>
      </c>
      <c r="X1025" s="429">
        <v>10633</v>
      </c>
      <c r="Y1025" s="427">
        <f t="shared" si="177"/>
        <v>0</v>
      </c>
      <c r="Z1025" s="287"/>
      <c r="AA1025" s="285"/>
      <c r="AB1025" s="264"/>
      <c r="AC1025" s="264"/>
    </row>
    <row r="1026" spans="1:29">
      <c r="A1026" s="426" t="s">
        <v>794</v>
      </c>
      <c r="B1026" s="426" t="s">
        <v>1297</v>
      </c>
      <c r="C1026" s="431" t="s">
        <v>1298</v>
      </c>
      <c r="D1026" s="426" t="s">
        <v>841</v>
      </c>
      <c r="E1026" s="426" t="s">
        <v>842</v>
      </c>
      <c r="F1026" s="427">
        <v>17693.55</v>
      </c>
      <c r="G1026" s="427"/>
      <c r="H1026" s="427">
        <v>19138.23</v>
      </c>
      <c r="I1026" s="427"/>
      <c r="J1026" s="427">
        <v>0</v>
      </c>
      <c r="K1026" s="428"/>
      <c r="L1026" s="428"/>
      <c r="M1026" s="427">
        <v>0</v>
      </c>
      <c r="N1026" s="428"/>
      <c r="O1026" s="427"/>
      <c r="P1026" s="427">
        <v>0</v>
      </c>
      <c r="Q1026" s="428"/>
      <c r="R1026" s="427">
        <v>0</v>
      </c>
      <c r="S1026" s="428"/>
      <c r="T1026" s="427">
        <v>0</v>
      </c>
      <c r="U1026" s="427">
        <v>0</v>
      </c>
      <c r="V1026" s="429">
        <v>0</v>
      </c>
      <c r="W1026" s="427">
        <v>0</v>
      </c>
      <c r="X1026" s="427">
        <v>0</v>
      </c>
      <c r="Y1026" s="427">
        <f t="shared" si="177"/>
        <v>0</v>
      </c>
      <c r="Z1026" s="287"/>
      <c r="AA1026" s="285"/>
      <c r="AB1026" s="264"/>
      <c r="AC1026" s="264"/>
    </row>
    <row r="1027" spans="1:29">
      <c r="A1027" s="426" t="s">
        <v>794</v>
      </c>
      <c r="B1027" s="426" t="s">
        <v>1297</v>
      </c>
      <c r="C1027" s="431" t="s">
        <v>1298</v>
      </c>
      <c r="D1027" s="426" t="s">
        <v>852</v>
      </c>
      <c r="E1027" s="426" t="s">
        <v>853</v>
      </c>
      <c r="F1027" s="427">
        <v>2168.9499999999998</v>
      </c>
      <c r="G1027" s="427"/>
      <c r="H1027" s="427">
        <v>0</v>
      </c>
      <c r="I1027" s="427"/>
      <c r="J1027" s="427">
        <v>0</v>
      </c>
      <c r="K1027" s="428"/>
      <c r="L1027" s="428"/>
      <c r="M1027" s="427">
        <v>0</v>
      </c>
      <c r="N1027" s="428"/>
      <c r="O1027" s="427"/>
      <c r="P1027" s="427">
        <v>0</v>
      </c>
      <c r="Q1027" s="428"/>
      <c r="R1027" s="427">
        <v>0</v>
      </c>
      <c r="S1027" s="428"/>
      <c r="T1027" s="427">
        <v>0</v>
      </c>
      <c r="U1027" s="427">
        <v>0</v>
      </c>
      <c r="V1027" s="427">
        <v>0</v>
      </c>
      <c r="W1027" s="427">
        <f t="shared" si="176"/>
        <v>0</v>
      </c>
      <c r="X1027" s="427">
        <v>0</v>
      </c>
      <c r="Y1027" s="427">
        <f t="shared" si="177"/>
        <v>0</v>
      </c>
      <c r="Z1027" s="287"/>
      <c r="AA1027" s="285"/>
      <c r="AB1027" s="264"/>
      <c r="AC1027" s="264"/>
    </row>
    <row r="1028" spans="1:29">
      <c r="A1028" s="426" t="s">
        <v>794</v>
      </c>
      <c r="B1028" s="426" t="s">
        <v>1297</v>
      </c>
      <c r="C1028" s="431" t="s">
        <v>1298</v>
      </c>
      <c r="D1028" s="426" t="s">
        <v>892</v>
      </c>
      <c r="E1028" s="426" t="s">
        <v>893</v>
      </c>
      <c r="F1028" s="427">
        <v>2985.5</v>
      </c>
      <c r="G1028" s="427"/>
      <c r="H1028" s="427">
        <v>0</v>
      </c>
      <c r="I1028" s="427"/>
      <c r="J1028" s="427">
        <v>0</v>
      </c>
      <c r="K1028" s="428"/>
      <c r="L1028" s="428"/>
      <c r="M1028" s="427">
        <v>0</v>
      </c>
      <c r="N1028" s="428"/>
      <c r="O1028" s="427"/>
      <c r="P1028" s="427">
        <v>0</v>
      </c>
      <c r="Q1028" s="428"/>
      <c r="R1028" s="427">
        <v>0</v>
      </c>
      <c r="S1028" s="428"/>
      <c r="T1028" s="427">
        <v>0</v>
      </c>
      <c r="U1028" s="427">
        <v>0</v>
      </c>
      <c r="V1028" s="427">
        <v>0</v>
      </c>
      <c r="W1028" s="427">
        <f t="shared" si="176"/>
        <v>0</v>
      </c>
      <c r="X1028" s="427">
        <v>0</v>
      </c>
      <c r="Y1028" s="427">
        <f t="shared" si="177"/>
        <v>0</v>
      </c>
      <c r="Z1028" s="287"/>
      <c r="AA1028" s="285"/>
      <c r="AB1028" s="264"/>
      <c r="AC1028" s="264"/>
    </row>
    <row r="1029" spans="1:29">
      <c r="A1029" s="426" t="s">
        <v>794</v>
      </c>
      <c r="B1029" s="426" t="s">
        <v>1297</v>
      </c>
      <c r="C1029" s="431" t="s">
        <v>1298</v>
      </c>
      <c r="D1029" s="426" t="s">
        <v>900</v>
      </c>
      <c r="E1029" s="426" t="s">
        <v>901</v>
      </c>
      <c r="F1029" s="427">
        <v>1280.72</v>
      </c>
      <c r="G1029" s="427"/>
      <c r="H1029" s="427">
        <v>9288.5</v>
      </c>
      <c r="I1029" s="427"/>
      <c r="J1029" s="427">
        <v>0</v>
      </c>
      <c r="K1029" s="428"/>
      <c r="L1029" s="428"/>
      <c r="M1029" s="427">
        <v>0</v>
      </c>
      <c r="N1029" s="428"/>
      <c r="O1029" s="427"/>
      <c r="P1029" s="427">
        <v>0</v>
      </c>
      <c r="Q1029" s="428"/>
      <c r="R1029" s="427">
        <v>0</v>
      </c>
      <c r="S1029" s="428"/>
      <c r="T1029" s="427">
        <v>0</v>
      </c>
      <c r="U1029" s="427">
        <v>0</v>
      </c>
      <c r="V1029" s="427">
        <v>0</v>
      </c>
      <c r="W1029" s="427">
        <f t="shared" si="176"/>
        <v>0</v>
      </c>
      <c r="X1029" s="427">
        <v>0</v>
      </c>
      <c r="Y1029" s="427">
        <f t="shared" si="177"/>
        <v>0</v>
      </c>
      <c r="Z1029" s="287"/>
      <c r="AA1029" s="285"/>
      <c r="AB1029" s="264"/>
      <c r="AC1029" s="264"/>
    </row>
    <row r="1030" spans="1:29">
      <c r="A1030" s="426" t="s">
        <v>794</v>
      </c>
      <c r="B1030" s="426" t="s">
        <v>1297</v>
      </c>
      <c r="C1030" s="431" t="s">
        <v>1298</v>
      </c>
      <c r="D1030" s="426" t="s">
        <v>878</v>
      </c>
      <c r="E1030" s="426" t="s">
        <v>879</v>
      </c>
      <c r="F1030" s="427">
        <v>34589</v>
      </c>
      <c r="G1030" s="427"/>
      <c r="H1030" s="427">
        <v>15000</v>
      </c>
      <c r="I1030" s="427"/>
      <c r="J1030" s="427">
        <v>0</v>
      </c>
      <c r="K1030" s="428"/>
      <c r="L1030" s="428"/>
      <c r="M1030" s="427">
        <v>0</v>
      </c>
      <c r="N1030" s="428"/>
      <c r="O1030" s="427"/>
      <c r="P1030" s="427">
        <v>0</v>
      </c>
      <c r="Q1030" s="428"/>
      <c r="R1030" s="427">
        <v>0</v>
      </c>
      <c r="S1030" s="428"/>
      <c r="T1030" s="427">
        <v>0</v>
      </c>
      <c r="U1030" s="427">
        <v>0</v>
      </c>
      <c r="V1030" s="427">
        <v>0</v>
      </c>
      <c r="W1030" s="427">
        <f t="shared" si="176"/>
        <v>0</v>
      </c>
      <c r="X1030" s="427">
        <v>0</v>
      </c>
      <c r="Y1030" s="427">
        <f t="shared" si="177"/>
        <v>0</v>
      </c>
      <c r="Z1030" s="287"/>
      <c r="AA1030" s="285"/>
      <c r="AB1030" s="264"/>
      <c r="AC1030" s="264"/>
    </row>
    <row r="1031" spans="1:29">
      <c r="A1031" s="426"/>
      <c r="B1031" s="426"/>
      <c r="C1031" s="426"/>
      <c r="D1031" s="426"/>
      <c r="E1031" s="426"/>
      <c r="F1031" s="427">
        <f>SUM(F1021:F1030)</f>
        <v>58717.72</v>
      </c>
      <c r="G1031" s="427"/>
      <c r="H1031" s="427">
        <f>SUM(H1021:H1030)</f>
        <v>43426.729999999996</v>
      </c>
      <c r="I1031" s="427"/>
      <c r="J1031" s="427">
        <f>SUM(J1021:J1030)</f>
        <v>80668.31</v>
      </c>
      <c r="K1031" s="428"/>
      <c r="L1031" s="428"/>
      <c r="M1031" s="427">
        <f>SUM(M1021:M1030)</f>
        <v>130175.92</v>
      </c>
      <c r="N1031" s="428"/>
      <c r="O1031" s="427"/>
      <c r="P1031" s="427">
        <f>SUM(P1021:P1030)</f>
        <v>78764.23000000001</v>
      </c>
      <c r="Q1031" s="428">
        <f>SUM(Q1021:Q1030)</f>
        <v>2</v>
      </c>
      <c r="R1031" s="427">
        <f>SUM(R1021:R1030)</f>
        <v>52193</v>
      </c>
      <c r="S1031" s="428"/>
      <c r="T1031" s="427">
        <f t="shared" ref="T1031:Y1031" si="178">SUM(T1021:T1030)</f>
        <v>0</v>
      </c>
      <c r="U1031" s="427">
        <f t="shared" si="178"/>
        <v>0</v>
      </c>
      <c r="V1031" s="427">
        <f t="shared" si="178"/>
        <v>32170.349999999995</v>
      </c>
      <c r="W1031" s="427">
        <f t="shared" si="178"/>
        <v>32170.349999999995</v>
      </c>
      <c r="X1031" s="427">
        <f t="shared" si="178"/>
        <v>72312</v>
      </c>
      <c r="Y1031" s="427">
        <f t="shared" si="178"/>
        <v>-20119</v>
      </c>
      <c r="Z1031" s="287"/>
      <c r="AA1031" s="285"/>
      <c r="AB1031" s="264"/>
      <c r="AC1031" s="264"/>
    </row>
    <row r="1032" spans="1:29">
      <c r="A1032" s="426"/>
      <c r="B1032" s="426"/>
      <c r="C1032" s="426"/>
      <c r="D1032" s="426"/>
      <c r="E1032" s="426"/>
      <c r="F1032" s="427"/>
      <c r="G1032" s="427"/>
      <c r="H1032" s="427"/>
      <c r="I1032" s="427"/>
      <c r="J1032" s="427"/>
      <c r="K1032" s="428"/>
      <c r="L1032" s="428"/>
      <c r="M1032" s="427"/>
      <c r="N1032" s="428"/>
      <c r="O1032" s="427"/>
      <c r="P1032" s="427"/>
      <c r="Q1032" s="428"/>
      <c r="R1032" s="427"/>
      <c r="S1032" s="428"/>
      <c r="T1032" s="427"/>
      <c r="U1032" s="427"/>
      <c r="V1032" s="427"/>
      <c r="W1032" s="427"/>
      <c r="X1032" s="427"/>
      <c r="Y1032" s="427"/>
      <c r="Z1032" s="287"/>
      <c r="AA1032" s="285"/>
      <c r="AB1032" s="264"/>
      <c r="AC1032" s="264"/>
    </row>
    <row r="1033" spans="1:29">
      <c r="A1033" s="426" t="s">
        <v>794</v>
      </c>
      <c r="B1033" s="426" t="s">
        <v>1299</v>
      </c>
      <c r="C1033" s="426" t="s">
        <v>1300</v>
      </c>
      <c r="D1033" s="426" t="s">
        <v>890</v>
      </c>
      <c r="E1033" s="426" t="s">
        <v>891</v>
      </c>
      <c r="F1033" s="427">
        <v>4772</v>
      </c>
      <c r="G1033" s="427"/>
      <c r="H1033" s="427">
        <v>3270.86</v>
      </c>
      <c r="I1033" s="427"/>
      <c r="J1033" s="427">
        <v>0</v>
      </c>
      <c r="K1033" s="428"/>
      <c r="L1033" s="428"/>
      <c r="M1033" s="427">
        <v>0</v>
      </c>
      <c r="N1033" s="428"/>
      <c r="O1033" s="427"/>
      <c r="P1033" s="427">
        <v>0</v>
      </c>
      <c r="Q1033" s="428"/>
      <c r="R1033" s="427">
        <v>0</v>
      </c>
      <c r="S1033" s="428"/>
      <c r="T1033" s="427">
        <v>0</v>
      </c>
      <c r="U1033" s="427">
        <v>0</v>
      </c>
      <c r="V1033" s="427">
        <v>0</v>
      </c>
      <c r="W1033" s="427">
        <f t="shared" ref="W1033:W1046" si="179">T1033+U1033+V1033</f>
        <v>0</v>
      </c>
      <c r="X1033" s="427">
        <v>0</v>
      </c>
      <c r="Y1033" s="427">
        <f t="shared" ref="Y1033:Y1038" si="180">R1033-X1033</f>
        <v>0</v>
      </c>
      <c r="Z1033" s="287"/>
      <c r="AA1033" s="285"/>
      <c r="AB1033" s="264"/>
      <c r="AC1033" s="264"/>
    </row>
    <row r="1034" spans="1:29">
      <c r="A1034" s="426" t="s">
        <v>794</v>
      </c>
      <c r="B1034" s="426" t="s">
        <v>1299</v>
      </c>
      <c r="C1034" s="426" t="s">
        <v>1300</v>
      </c>
      <c r="D1034" s="426" t="s">
        <v>1020</v>
      </c>
      <c r="E1034" s="426" t="s">
        <v>1021</v>
      </c>
      <c r="F1034" s="427">
        <v>4319.97</v>
      </c>
      <c r="G1034" s="427"/>
      <c r="H1034" s="427">
        <v>0</v>
      </c>
      <c r="I1034" s="427"/>
      <c r="J1034" s="427">
        <v>3266.25</v>
      </c>
      <c r="K1034" s="428"/>
      <c r="L1034" s="428"/>
      <c r="M1034" s="427">
        <v>0</v>
      </c>
      <c r="N1034" s="428"/>
      <c r="O1034" s="427"/>
      <c r="P1034" s="427">
        <v>0</v>
      </c>
      <c r="Q1034" s="428"/>
      <c r="R1034" s="427">
        <v>0</v>
      </c>
      <c r="S1034" s="428"/>
      <c r="T1034" s="427">
        <v>0</v>
      </c>
      <c r="U1034" s="427">
        <v>0</v>
      </c>
      <c r="V1034" s="427">
        <v>0</v>
      </c>
      <c r="W1034" s="427">
        <f t="shared" si="179"/>
        <v>0</v>
      </c>
      <c r="X1034" s="427">
        <v>0</v>
      </c>
      <c r="Y1034" s="427">
        <f t="shared" si="180"/>
        <v>0</v>
      </c>
      <c r="Z1034" s="287"/>
      <c r="AA1034" s="285"/>
      <c r="AB1034" s="264"/>
      <c r="AC1034" s="264"/>
    </row>
    <row r="1035" spans="1:29">
      <c r="A1035" s="426" t="s">
        <v>794</v>
      </c>
      <c r="B1035" s="426" t="s">
        <v>1299</v>
      </c>
      <c r="C1035" s="426" t="s">
        <v>1300</v>
      </c>
      <c r="D1035" s="426" t="s">
        <v>1301</v>
      </c>
      <c r="E1035" s="426" t="s">
        <v>1302</v>
      </c>
      <c r="F1035" s="427">
        <v>0</v>
      </c>
      <c r="G1035" s="427"/>
      <c r="H1035" s="427">
        <v>0</v>
      </c>
      <c r="I1035" s="427"/>
      <c r="J1035" s="427">
        <v>0</v>
      </c>
      <c r="K1035" s="428"/>
      <c r="L1035" s="428"/>
      <c r="M1035" s="427">
        <v>0</v>
      </c>
      <c r="N1035" s="428"/>
      <c r="O1035" s="427"/>
      <c r="P1035" s="427">
        <v>0</v>
      </c>
      <c r="Q1035" s="428"/>
      <c r="R1035" s="427">
        <v>0</v>
      </c>
      <c r="S1035" s="428"/>
      <c r="T1035" s="427">
        <v>0</v>
      </c>
      <c r="U1035" s="427">
        <v>0</v>
      </c>
      <c r="V1035" s="427">
        <v>0</v>
      </c>
      <c r="W1035" s="427">
        <f t="shared" si="179"/>
        <v>0</v>
      </c>
      <c r="X1035" s="427">
        <v>0</v>
      </c>
      <c r="Y1035" s="427">
        <f t="shared" si="180"/>
        <v>0</v>
      </c>
      <c r="Z1035" s="287"/>
      <c r="AA1035" s="285"/>
      <c r="AB1035" s="264"/>
      <c r="AC1035" s="264"/>
    </row>
    <row r="1036" spans="1:29">
      <c r="A1036" s="426" t="s">
        <v>794</v>
      </c>
      <c r="B1036" s="426" t="s">
        <v>1299</v>
      </c>
      <c r="C1036" s="426" t="s">
        <v>1300</v>
      </c>
      <c r="D1036" s="426" t="s">
        <v>841</v>
      </c>
      <c r="E1036" s="426" t="s">
        <v>842</v>
      </c>
      <c r="F1036" s="427">
        <v>7953.08</v>
      </c>
      <c r="G1036" s="427"/>
      <c r="H1036" s="427">
        <v>0</v>
      </c>
      <c r="I1036" s="427"/>
      <c r="J1036" s="427">
        <v>0</v>
      </c>
      <c r="K1036" s="428"/>
      <c r="L1036" s="428"/>
      <c r="M1036" s="427">
        <v>0</v>
      </c>
      <c r="N1036" s="428"/>
      <c r="O1036" s="427"/>
      <c r="P1036" s="427">
        <v>0</v>
      </c>
      <c r="Q1036" s="428"/>
      <c r="R1036" s="427">
        <v>0</v>
      </c>
      <c r="S1036" s="428"/>
      <c r="T1036" s="427">
        <v>0</v>
      </c>
      <c r="U1036" s="427">
        <v>0</v>
      </c>
      <c r="V1036" s="427">
        <v>0</v>
      </c>
      <c r="W1036" s="427">
        <f t="shared" si="179"/>
        <v>0</v>
      </c>
      <c r="X1036" s="427">
        <v>0</v>
      </c>
      <c r="Y1036" s="427">
        <f t="shared" si="180"/>
        <v>0</v>
      </c>
      <c r="Z1036" s="287"/>
      <c r="AA1036" s="285"/>
      <c r="AB1036" s="264"/>
      <c r="AC1036" s="264"/>
    </row>
    <row r="1037" spans="1:29">
      <c r="A1037" s="426" t="s">
        <v>794</v>
      </c>
      <c r="B1037" s="426" t="s">
        <v>1299</v>
      </c>
      <c r="C1037" s="426" t="s">
        <v>1300</v>
      </c>
      <c r="D1037" s="426" t="s">
        <v>852</v>
      </c>
      <c r="E1037" s="426" t="s">
        <v>853</v>
      </c>
      <c r="F1037" s="427">
        <v>652.4</v>
      </c>
      <c r="G1037" s="427"/>
      <c r="H1037" s="427">
        <v>597</v>
      </c>
      <c r="I1037" s="427"/>
      <c r="J1037" s="427">
        <v>0</v>
      </c>
      <c r="K1037" s="428"/>
      <c r="L1037" s="428"/>
      <c r="M1037" s="427">
        <v>0</v>
      </c>
      <c r="N1037" s="428"/>
      <c r="O1037" s="427"/>
      <c r="P1037" s="427">
        <v>0</v>
      </c>
      <c r="Q1037" s="428"/>
      <c r="R1037" s="427">
        <v>0</v>
      </c>
      <c r="S1037" s="428"/>
      <c r="T1037" s="427">
        <v>0</v>
      </c>
      <c r="U1037" s="427">
        <v>0</v>
      </c>
      <c r="V1037" s="427">
        <v>0</v>
      </c>
      <c r="W1037" s="427">
        <f t="shared" si="179"/>
        <v>0</v>
      </c>
      <c r="X1037" s="427">
        <v>0</v>
      </c>
      <c r="Y1037" s="427">
        <f t="shared" si="180"/>
        <v>0</v>
      </c>
      <c r="Z1037" s="287"/>
      <c r="AA1037" s="285"/>
      <c r="AB1037" s="264"/>
      <c r="AC1037" s="264"/>
    </row>
    <row r="1038" spans="1:29">
      <c r="A1038" s="426" t="s">
        <v>794</v>
      </c>
      <c r="B1038" s="426" t="s">
        <v>1299</v>
      </c>
      <c r="C1038" s="426" t="s">
        <v>1300</v>
      </c>
      <c r="D1038" s="426" t="s">
        <v>1127</v>
      </c>
      <c r="E1038" s="426" t="s">
        <v>1128</v>
      </c>
      <c r="F1038" s="427">
        <v>29460.93</v>
      </c>
      <c r="G1038" s="427"/>
      <c r="H1038" s="427">
        <v>0</v>
      </c>
      <c r="I1038" s="427"/>
      <c r="J1038" s="427">
        <v>9134.1200000000008</v>
      </c>
      <c r="K1038" s="428"/>
      <c r="L1038" s="428"/>
      <c r="M1038" s="427">
        <v>0</v>
      </c>
      <c r="N1038" s="428"/>
      <c r="O1038" s="427"/>
      <c r="P1038" s="427">
        <v>0</v>
      </c>
      <c r="Q1038" s="428"/>
      <c r="R1038" s="427">
        <v>0</v>
      </c>
      <c r="S1038" s="428"/>
      <c r="T1038" s="254">
        <v>0</v>
      </c>
      <c r="U1038" s="254">
        <v>0</v>
      </c>
      <c r="V1038" s="254">
        <v>0</v>
      </c>
      <c r="W1038" s="427">
        <f t="shared" si="179"/>
        <v>0</v>
      </c>
      <c r="X1038" s="427">
        <v>0</v>
      </c>
      <c r="Y1038" s="427">
        <f t="shared" si="180"/>
        <v>0</v>
      </c>
      <c r="Z1038" s="287"/>
      <c r="AA1038" s="285"/>
      <c r="AB1038" s="264"/>
      <c r="AC1038" s="264"/>
    </row>
    <row r="1039" spans="1:29">
      <c r="A1039" s="426"/>
      <c r="B1039" s="426"/>
      <c r="C1039" s="426"/>
      <c r="D1039" s="426"/>
      <c r="E1039" s="426"/>
      <c r="F1039" s="427">
        <f>SUM(F1033:F1038)</f>
        <v>47158.380000000005</v>
      </c>
      <c r="G1039" s="427"/>
      <c r="H1039" s="427">
        <f>SUM(H1033:H1038)</f>
        <v>3867.86</v>
      </c>
      <c r="I1039" s="427"/>
      <c r="J1039" s="427">
        <f>SUM(J1033:J1038)</f>
        <v>12400.37</v>
      </c>
      <c r="K1039" s="428"/>
      <c r="L1039" s="428"/>
      <c r="M1039" s="427">
        <f>SUM(M1033:M1038)</f>
        <v>0</v>
      </c>
      <c r="N1039" s="428"/>
      <c r="O1039" s="427"/>
      <c r="P1039" s="427">
        <f>SUM(P1033:P1038)</f>
        <v>0</v>
      </c>
      <c r="Q1039" s="428"/>
      <c r="R1039" s="427">
        <f>SUM(R1033:R1038)</f>
        <v>0</v>
      </c>
      <c r="S1039" s="428"/>
      <c r="T1039" s="427">
        <f t="shared" ref="T1039:Y1039" si="181">SUM(T1033:T1038)</f>
        <v>0</v>
      </c>
      <c r="U1039" s="427">
        <f t="shared" si="181"/>
        <v>0</v>
      </c>
      <c r="V1039" s="427">
        <f t="shared" si="181"/>
        <v>0</v>
      </c>
      <c r="W1039" s="427">
        <f t="shared" si="181"/>
        <v>0</v>
      </c>
      <c r="X1039" s="427">
        <f>SUM(X1033:X1038)</f>
        <v>0</v>
      </c>
      <c r="Y1039" s="427">
        <f t="shared" si="181"/>
        <v>0</v>
      </c>
      <c r="Z1039" s="287"/>
      <c r="AA1039" s="285"/>
      <c r="AB1039" s="264"/>
      <c r="AC1039" s="264"/>
    </row>
    <row r="1040" spans="1:29">
      <c r="A1040" s="426"/>
      <c r="B1040" s="426"/>
      <c r="C1040" s="426"/>
      <c r="D1040" s="426"/>
      <c r="E1040" s="426"/>
      <c r="F1040" s="427"/>
      <c r="G1040" s="427"/>
      <c r="H1040" s="427"/>
      <c r="I1040" s="427"/>
      <c r="J1040" s="427"/>
      <c r="K1040" s="428"/>
      <c r="L1040" s="428"/>
      <c r="M1040" s="427"/>
      <c r="N1040" s="428"/>
      <c r="O1040" s="427"/>
      <c r="P1040" s="427"/>
      <c r="Q1040" s="428"/>
      <c r="R1040" s="427"/>
      <c r="S1040" s="428"/>
      <c r="T1040" s="427"/>
      <c r="U1040" s="427"/>
      <c r="V1040" s="427"/>
      <c r="W1040" s="427"/>
      <c r="X1040" s="427"/>
      <c r="Y1040" s="427"/>
      <c r="Z1040" s="287"/>
      <c r="AA1040" s="285"/>
      <c r="AB1040" s="264"/>
      <c r="AC1040" s="264"/>
    </row>
    <row r="1041" spans="1:29">
      <c r="A1041" s="426" t="s">
        <v>794</v>
      </c>
      <c r="B1041" s="426" t="s">
        <v>1303</v>
      </c>
      <c r="C1041" s="426" t="s">
        <v>1304</v>
      </c>
      <c r="D1041" s="426" t="s">
        <v>797</v>
      </c>
      <c r="E1041" s="426" t="s">
        <v>798</v>
      </c>
      <c r="F1041" s="427">
        <v>0</v>
      </c>
      <c r="G1041" s="426"/>
      <c r="H1041" s="427">
        <v>0</v>
      </c>
      <c r="I1041" s="427"/>
      <c r="J1041" s="427">
        <v>0</v>
      </c>
      <c r="K1041" s="428">
        <v>1</v>
      </c>
      <c r="L1041" s="428"/>
      <c r="M1041" s="427">
        <v>0</v>
      </c>
      <c r="N1041" s="428">
        <v>0</v>
      </c>
      <c r="O1041" s="427"/>
      <c r="P1041" s="427">
        <v>0</v>
      </c>
      <c r="Q1041" s="428">
        <v>0</v>
      </c>
      <c r="R1041" s="427">
        <v>0</v>
      </c>
      <c r="S1041" s="428">
        <v>0</v>
      </c>
      <c r="T1041" s="427">
        <v>0</v>
      </c>
      <c r="U1041" s="427">
        <v>0</v>
      </c>
      <c r="V1041" s="427">
        <v>0</v>
      </c>
      <c r="W1041" s="427">
        <f t="shared" si="179"/>
        <v>0</v>
      </c>
      <c r="X1041" s="427">
        <v>0</v>
      </c>
      <c r="Y1041" s="427">
        <f t="shared" ref="Y1041:Y1046" si="182">R1041-X1041</f>
        <v>0</v>
      </c>
      <c r="Z1041" s="287"/>
      <c r="AA1041" s="285"/>
      <c r="AB1041" s="264"/>
      <c r="AC1041" s="264"/>
    </row>
    <row r="1042" spans="1:29">
      <c r="A1042" s="426" t="s">
        <v>794</v>
      </c>
      <c r="B1042" s="426" t="s">
        <v>1303</v>
      </c>
      <c r="C1042" s="426" t="s">
        <v>1304</v>
      </c>
      <c r="D1042" s="426" t="s">
        <v>803</v>
      </c>
      <c r="E1042" s="426" t="s">
        <v>804</v>
      </c>
      <c r="F1042" s="427">
        <v>0</v>
      </c>
      <c r="G1042" s="426"/>
      <c r="H1042" s="427">
        <v>0</v>
      </c>
      <c r="I1042" s="427"/>
      <c r="J1042" s="427">
        <v>0</v>
      </c>
      <c r="K1042" s="428"/>
      <c r="L1042" s="428"/>
      <c r="M1042" s="427">
        <v>0</v>
      </c>
      <c r="N1042" s="428"/>
      <c r="O1042" s="427"/>
      <c r="P1042" s="427">
        <v>0</v>
      </c>
      <c r="Q1042" s="428"/>
      <c r="R1042" s="427">
        <v>0</v>
      </c>
      <c r="S1042" s="428"/>
      <c r="T1042" s="427">
        <v>0</v>
      </c>
      <c r="U1042" s="427">
        <v>0</v>
      </c>
      <c r="V1042" s="427">
        <v>0</v>
      </c>
      <c r="W1042" s="427">
        <f t="shared" si="179"/>
        <v>0</v>
      </c>
      <c r="X1042" s="427">
        <v>0</v>
      </c>
      <c r="Y1042" s="427">
        <f t="shared" si="182"/>
        <v>0</v>
      </c>
      <c r="Z1042" s="287"/>
      <c r="AA1042" s="285"/>
      <c r="AB1042" s="264"/>
      <c r="AC1042" s="264"/>
    </row>
    <row r="1043" spans="1:29">
      <c r="A1043" s="426" t="s">
        <v>794</v>
      </c>
      <c r="B1043" s="426" t="s">
        <v>1303</v>
      </c>
      <c r="C1043" s="426" t="s">
        <v>1304</v>
      </c>
      <c r="D1043" s="426" t="s">
        <v>805</v>
      </c>
      <c r="E1043" s="426" t="s">
        <v>806</v>
      </c>
      <c r="F1043" s="427">
        <v>0</v>
      </c>
      <c r="G1043" s="426"/>
      <c r="H1043" s="427">
        <v>0</v>
      </c>
      <c r="I1043" s="427"/>
      <c r="J1043" s="427">
        <v>0</v>
      </c>
      <c r="K1043" s="428"/>
      <c r="L1043" s="428"/>
      <c r="M1043" s="427">
        <v>0</v>
      </c>
      <c r="N1043" s="428"/>
      <c r="O1043" s="427"/>
      <c r="P1043" s="427">
        <v>0</v>
      </c>
      <c r="Q1043" s="428"/>
      <c r="R1043" s="427">
        <v>0</v>
      </c>
      <c r="S1043" s="428"/>
      <c r="T1043" s="427">
        <v>0</v>
      </c>
      <c r="U1043" s="427">
        <v>0</v>
      </c>
      <c r="V1043" s="427">
        <v>0</v>
      </c>
      <c r="W1043" s="427">
        <f t="shared" si="179"/>
        <v>0</v>
      </c>
      <c r="X1043" s="427">
        <v>0</v>
      </c>
      <c r="Y1043" s="427">
        <f t="shared" si="182"/>
        <v>0</v>
      </c>
      <c r="Z1043" s="287"/>
      <c r="AA1043" s="285"/>
      <c r="AB1043" s="264"/>
      <c r="AC1043" s="264"/>
    </row>
    <row r="1044" spans="1:29">
      <c r="A1044" s="426" t="s">
        <v>794</v>
      </c>
      <c r="B1044" s="426" t="s">
        <v>1303</v>
      </c>
      <c r="C1044" s="426" t="s">
        <v>1304</v>
      </c>
      <c r="D1044" s="426" t="s">
        <v>831</v>
      </c>
      <c r="E1044" s="426" t="s">
        <v>832</v>
      </c>
      <c r="F1044" s="427">
        <v>0</v>
      </c>
      <c r="G1044" s="426"/>
      <c r="H1044" s="427">
        <v>0</v>
      </c>
      <c r="I1044" s="427"/>
      <c r="J1044" s="427">
        <v>0</v>
      </c>
      <c r="K1044" s="428"/>
      <c r="L1044" s="428"/>
      <c r="M1044" s="427">
        <v>0</v>
      </c>
      <c r="N1044" s="428"/>
      <c r="O1044" s="427"/>
      <c r="P1044" s="427">
        <v>0</v>
      </c>
      <c r="Q1044" s="428"/>
      <c r="R1044" s="427">
        <v>0</v>
      </c>
      <c r="S1044" s="428"/>
      <c r="T1044" s="427">
        <v>0</v>
      </c>
      <c r="U1044" s="427">
        <v>0</v>
      </c>
      <c r="V1044" s="427">
        <v>0</v>
      </c>
      <c r="W1044" s="427">
        <f t="shared" si="179"/>
        <v>0</v>
      </c>
      <c r="X1044" s="427">
        <v>0</v>
      </c>
      <c r="Y1044" s="427">
        <f t="shared" si="182"/>
        <v>0</v>
      </c>
      <c r="Z1044" s="287"/>
      <c r="AA1044" s="285"/>
      <c r="AB1044" s="264"/>
      <c r="AC1044" s="264"/>
    </row>
    <row r="1045" spans="1:29">
      <c r="A1045" s="426" t="s">
        <v>794</v>
      </c>
      <c r="B1045" s="426" t="s">
        <v>1303</v>
      </c>
      <c r="C1045" s="426" t="s">
        <v>1304</v>
      </c>
      <c r="D1045" s="426" t="s">
        <v>807</v>
      </c>
      <c r="E1045" s="426" t="s">
        <v>808</v>
      </c>
      <c r="F1045" s="427">
        <v>0</v>
      </c>
      <c r="G1045" s="426"/>
      <c r="H1045" s="427">
        <v>0</v>
      </c>
      <c r="I1045" s="427"/>
      <c r="J1045" s="427">
        <v>0</v>
      </c>
      <c r="K1045" s="428"/>
      <c r="L1045" s="428"/>
      <c r="M1045" s="427">
        <v>0</v>
      </c>
      <c r="N1045" s="428"/>
      <c r="O1045" s="427"/>
      <c r="P1045" s="427">
        <v>0</v>
      </c>
      <c r="Q1045" s="428"/>
      <c r="R1045" s="427">
        <v>0</v>
      </c>
      <c r="S1045" s="428"/>
      <c r="T1045" s="427">
        <v>0</v>
      </c>
      <c r="U1045" s="427">
        <v>0</v>
      </c>
      <c r="V1045" s="427">
        <v>0</v>
      </c>
      <c r="W1045" s="427">
        <f t="shared" si="179"/>
        <v>0</v>
      </c>
      <c r="X1045" s="427">
        <v>0</v>
      </c>
      <c r="Y1045" s="427">
        <f t="shared" si="182"/>
        <v>0</v>
      </c>
      <c r="Z1045" s="287"/>
      <c r="AA1045" s="285"/>
      <c r="AB1045" s="264"/>
      <c r="AC1045" s="264"/>
    </row>
    <row r="1046" spans="1:29">
      <c r="A1046" s="426" t="s">
        <v>794</v>
      </c>
      <c r="B1046" s="426" t="s">
        <v>1303</v>
      </c>
      <c r="C1046" s="426" t="s">
        <v>1304</v>
      </c>
      <c r="D1046" s="426" t="s">
        <v>878</v>
      </c>
      <c r="E1046" s="426" t="s">
        <v>879</v>
      </c>
      <c r="F1046" s="427">
        <v>0</v>
      </c>
      <c r="G1046" s="426"/>
      <c r="H1046" s="427">
        <v>561818.78</v>
      </c>
      <c r="I1046" s="427"/>
      <c r="J1046" s="427">
        <v>0</v>
      </c>
      <c r="K1046" s="428"/>
      <c r="L1046" s="428"/>
      <c r="M1046" s="427">
        <v>0</v>
      </c>
      <c r="N1046" s="428"/>
      <c r="O1046" s="427"/>
      <c r="P1046" s="427">
        <v>0</v>
      </c>
      <c r="Q1046" s="428"/>
      <c r="R1046" s="427">
        <v>0</v>
      </c>
      <c r="S1046" s="428"/>
      <c r="T1046" s="427">
        <v>0</v>
      </c>
      <c r="U1046" s="427">
        <v>0</v>
      </c>
      <c r="V1046" s="427">
        <v>0</v>
      </c>
      <c r="W1046" s="427">
        <f t="shared" si="179"/>
        <v>0</v>
      </c>
      <c r="X1046" s="427">
        <v>0</v>
      </c>
      <c r="Y1046" s="427">
        <f t="shared" si="182"/>
        <v>0</v>
      </c>
      <c r="Z1046" s="287"/>
      <c r="AA1046" s="285"/>
      <c r="AB1046" s="264"/>
      <c r="AC1046" s="264"/>
    </row>
    <row r="1047" spans="1:29">
      <c r="A1047" s="426"/>
      <c r="B1047" s="426"/>
      <c r="C1047" s="426"/>
      <c r="D1047" s="426"/>
      <c r="E1047" s="426"/>
      <c r="F1047" s="427">
        <f>SUM(F1041:F1046)</f>
        <v>0</v>
      </c>
      <c r="G1047" s="426"/>
      <c r="H1047" s="427">
        <f>SUM(H1041:H1046)</f>
        <v>561818.78</v>
      </c>
      <c r="I1047" s="427"/>
      <c r="J1047" s="427">
        <f>SUM(J1041:J1046)</f>
        <v>0</v>
      </c>
      <c r="K1047" s="428">
        <f>SUM(K1041:K1046)</f>
        <v>1</v>
      </c>
      <c r="L1047" s="428"/>
      <c r="M1047" s="427">
        <f>SUM(M1041:M1046)</f>
        <v>0</v>
      </c>
      <c r="N1047" s="428">
        <f>SUM(N1041:N1046)</f>
        <v>0</v>
      </c>
      <c r="O1047" s="427"/>
      <c r="P1047" s="427">
        <f>SUM(P1041:P1046)</f>
        <v>0</v>
      </c>
      <c r="Q1047" s="428">
        <f>SUM(Q1041:Q1046)</f>
        <v>0</v>
      </c>
      <c r="R1047" s="427">
        <f>SUM(R1041:R1046)</f>
        <v>0</v>
      </c>
      <c r="S1047" s="428">
        <f>SUM(S1041:S1046)</f>
        <v>0</v>
      </c>
      <c r="T1047" s="427">
        <f t="shared" ref="T1047:Y1047" si="183">SUM(T1041:T1046)</f>
        <v>0</v>
      </c>
      <c r="U1047" s="427">
        <f t="shared" si="183"/>
        <v>0</v>
      </c>
      <c r="V1047" s="427">
        <f t="shared" si="183"/>
        <v>0</v>
      </c>
      <c r="W1047" s="427">
        <f t="shared" si="183"/>
        <v>0</v>
      </c>
      <c r="X1047" s="427">
        <f>SUM(X1041:X1046)</f>
        <v>0</v>
      </c>
      <c r="Y1047" s="427">
        <f t="shared" si="183"/>
        <v>0</v>
      </c>
      <c r="Z1047" s="287"/>
      <c r="AA1047" s="285"/>
      <c r="AB1047" s="264"/>
      <c r="AC1047" s="264"/>
    </row>
    <row r="1048" spans="1:29">
      <c r="A1048" s="426"/>
      <c r="B1048" s="426"/>
      <c r="C1048" s="426"/>
      <c r="D1048" s="426"/>
      <c r="E1048" s="426"/>
      <c r="F1048" s="427"/>
      <c r="G1048" s="427"/>
      <c r="H1048" s="427"/>
      <c r="I1048" s="427"/>
      <c r="J1048" s="427"/>
      <c r="K1048" s="428"/>
      <c r="L1048" s="428"/>
      <c r="M1048" s="427"/>
      <c r="N1048" s="428"/>
      <c r="O1048" s="427"/>
      <c r="P1048" s="427"/>
      <c r="Q1048" s="428"/>
      <c r="R1048" s="427"/>
      <c r="S1048" s="428"/>
      <c r="T1048" s="427"/>
      <c r="U1048" s="427"/>
      <c r="V1048" s="427"/>
      <c r="W1048" s="427"/>
      <c r="X1048" s="427"/>
      <c r="Y1048" s="427"/>
      <c r="Z1048" s="287"/>
      <c r="AA1048" s="285"/>
      <c r="AB1048" s="264"/>
      <c r="AC1048" s="264"/>
    </row>
    <row r="1049" spans="1:29">
      <c r="A1049" s="426"/>
      <c r="B1049" s="426"/>
      <c r="C1049" s="439" t="s">
        <v>1305</v>
      </c>
      <c r="D1049" s="426"/>
      <c r="E1049" s="426"/>
      <c r="F1049" s="440">
        <f>F672+F688+F699+F708+F714+F724+F734+F756+F765+F783+F790+F794+F796+F801+F811+F817+F826+F848+F855+F862+F873+F881+F894+F908+F914+F921+F927+F929+F943+F950+F955+F969+F989+F996+F1019+F1031+F1039</f>
        <v>47284183.690000005</v>
      </c>
      <c r="G1049" s="440"/>
      <c r="H1049" s="440">
        <f>H672+H688+H699+H708+H714+H724+H734+H756+H765+H783+H790+H794+H796+H801+H811+H817+H826+H848+H855+H862+H873+H881+H894+H908+H914+H921+H927+H929+H943+H950+H955+H969+H989+H996+H1019+H1031+H1039+H1047</f>
        <v>44985256.439999998</v>
      </c>
      <c r="I1049" s="440"/>
      <c r="J1049" s="440">
        <f>J672+J688+J699+J708+J714+J724+J734+J756+J765+J783+J790+J794+J796+J801+J811+J817+J826+J848+J855+J862+J873+J881+J894+J908+J914+J921+J927+J929+J943+J950+J955+J969+J989+J996+J1019+J1031+J1039+J1047</f>
        <v>46393090.759999998</v>
      </c>
      <c r="K1049" s="441">
        <f>K672+K688+K699+K708+K714+K724+K734+K756+K765+K783+K790+K794+K796+K801+K811+K817+K826+K848+K855+K862+K873+K881+K894+K908+K914+K921+K927+K929+K943+K950+K955+K969+K989+K996+K1019+K1031+K1039+K1047</f>
        <v>308</v>
      </c>
      <c r="L1049" s="441"/>
      <c r="M1049" s="440">
        <f>M672+M688+M699+M708+M714+M724+M734+M756+M765+M783+M790+M794+M796+M801+M811+M817+M826+M848+M855+M862+M873+M881+M894+M908+M914+M921+M927+M929+M943+M950+M955+M969+M989+M996+M1019+M1031+M1039+M1047</f>
        <v>51084844.710000001</v>
      </c>
      <c r="N1049" s="441">
        <f>N672+N688+N699+N708+N714+N724+N734+N756+N765+N783+N790+N794+N796+N801+N811+N817+N826+N848+N855+N862+N873+N881+N894+N908+N914+N921+N927+N929+N943+N950+N955+N969+N989+N996+N1019+N1031+N1039+N1047</f>
        <v>322</v>
      </c>
      <c r="O1049" s="440"/>
      <c r="P1049" s="440">
        <f t="shared" ref="P1049:Y1049" si="184">P672+P688+P699+P708+P714+P724+P734+P756+P765+P783+P790+P794+P796+P801+P811+P817+P826+P848+P855+P862+P873+P881+P894+P908+P914+P921+P927+P929+P943+P950+P955+P969+P989+P996+P1019+P1031+P1039+P1047</f>
        <v>51674803.279999994</v>
      </c>
      <c r="Q1049" s="441">
        <f t="shared" si="184"/>
        <v>347</v>
      </c>
      <c r="R1049" s="440">
        <f t="shared" si="184"/>
        <v>50123049</v>
      </c>
      <c r="S1049" s="441">
        <f t="shared" si="184"/>
        <v>316</v>
      </c>
      <c r="T1049" s="440">
        <f t="shared" si="184"/>
        <v>43627.16</v>
      </c>
      <c r="U1049" s="440">
        <f t="shared" si="184"/>
        <v>10668076.9</v>
      </c>
      <c r="V1049" s="440">
        <f t="shared" si="184"/>
        <v>11358842.499999998</v>
      </c>
      <c r="W1049" s="440">
        <f t="shared" si="184"/>
        <v>22070546.559999999</v>
      </c>
      <c r="X1049" s="440">
        <f t="shared" si="184"/>
        <v>51748811</v>
      </c>
      <c r="Y1049" s="440">
        <f t="shared" si="184"/>
        <v>-1625762</v>
      </c>
      <c r="Z1049" s="287"/>
      <c r="AA1049" s="285"/>
      <c r="AB1049" s="264"/>
      <c r="AC1049" s="264"/>
    </row>
    <row r="1050" spans="1:29">
      <c r="A1050" s="426"/>
      <c r="B1050" s="426"/>
      <c r="C1050" s="439"/>
      <c r="D1050" s="426"/>
      <c r="E1050" s="426"/>
      <c r="F1050" s="440"/>
      <c r="G1050" s="440"/>
      <c r="H1050" s="440"/>
      <c r="I1050" s="440"/>
      <c r="J1050" s="440"/>
      <c r="K1050" s="442"/>
      <c r="L1050" s="442"/>
      <c r="M1050" s="440"/>
      <c r="N1050" s="442"/>
      <c r="O1050" s="440"/>
      <c r="P1050" s="440"/>
      <c r="Q1050" s="442"/>
      <c r="R1050" s="440"/>
      <c r="S1050" s="442"/>
      <c r="T1050" s="440"/>
      <c r="U1050" s="440"/>
      <c r="V1050" s="440"/>
      <c r="W1050" s="440"/>
      <c r="X1050" s="440"/>
      <c r="Y1050" s="440"/>
      <c r="Z1050" s="312"/>
      <c r="AA1050" s="313"/>
      <c r="AB1050" s="264"/>
      <c r="AC1050" s="264"/>
    </row>
    <row r="1051" spans="1:29">
      <c r="A1051" s="426"/>
      <c r="B1051" s="426"/>
      <c r="C1051" s="439" t="s">
        <v>1306</v>
      </c>
      <c r="D1051" s="426"/>
      <c r="E1051" s="426"/>
      <c r="F1051" s="427">
        <f>F499+F522+F622+F653+F1049</f>
        <v>196508409.11000004</v>
      </c>
      <c r="G1051" s="427"/>
      <c r="H1051" s="427">
        <f>H499+H522+H622+H653+H1049</f>
        <v>220146463.99000001</v>
      </c>
      <c r="I1051" s="427"/>
      <c r="J1051" s="427">
        <f>J499+J522+J622+J653+J1049</f>
        <v>224813113.24999997</v>
      </c>
      <c r="K1051" s="433">
        <f>K499+K522+K622+K653+K1049</f>
        <v>2053.3000000000002</v>
      </c>
      <c r="L1051" s="433"/>
      <c r="M1051" s="427">
        <f>M499+M522+M622+M653+M1049</f>
        <v>221008571.24000001</v>
      </c>
      <c r="N1051" s="433">
        <f>N499+N522+N622+N653+N1049</f>
        <v>2072.6999999999998</v>
      </c>
      <c r="O1051" s="427"/>
      <c r="P1051" s="427">
        <f t="shared" ref="P1051:Y1051" si="185">P499+P522+P622+P653+P1049</f>
        <v>240344352.84999999</v>
      </c>
      <c r="Q1051" s="433">
        <f t="shared" si="185"/>
        <v>2187.3000000000002</v>
      </c>
      <c r="R1051" s="427">
        <f t="shared" si="185"/>
        <v>222013895</v>
      </c>
      <c r="S1051" s="433">
        <f t="shared" si="185"/>
        <v>2066.9</v>
      </c>
      <c r="T1051" s="427">
        <f t="shared" si="185"/>
        <v>100297.62</v>
      </c>
      <c r="U1051" s="427">
        <f t="shared" si="185"/>
        <v>17545468.109999999</v>
      </c>
      <c r="V1051" s="427">
        <f t="shared" si="185"/>
        <v>49046054.740000002</v>
      </c>
      <c r="W1051" s="427">
        <f t="shared" si="185"/>
        <v>66689487.75999999</v>
      </c>
      <c r="X1051" s="427">
        <f t="shared" si="185"/>
        <v>225165228.31000003</v>
      </c>
      <c r="Y1051" s="427">
        <f t="shared" si="185"/>
        <v>-3151333.3099999996</v>
      </c>
      <c r="Z1051" s="312"/>
      <c r="AA1051" s="313"/>
      <c r="AB1051" s="264"/>
      <c r="AC1051" s="264"/>
    </row>
    <row r="1052" spans="1:29" ht="13.5" thickBot="1">
      <c r="A1052" s="391"/>
      <c r="B1052" s="391"/>
      <c r="C1052" s="390"/>
      <c r="D1052" s="391"/>
      <c r="E1052" s="391"/>
      <c r="F1052" s="392"/>
      <c r="G1052" s="392"/>
      <c r="H1052" s="392"/>
      <c r="I1052" s="392"/>
      <c r="J1052" s="392"/>
      <c r="K1052" s="394"/>
      <c r="L1052" s="394"/>
      <c r="M1052" s="392"/>
      <c r="N1052" s="394"/>
      <c r="O1052" s="392"/>
      <c r="P1052" s="392"/>
      <c r="Q1052" s="394"/>
      <c r="R1052" s="392"/>
      <c r="S1052" s="394"/>
      <c r="T1052" s="392"/>
      <c r="U1052" s="392"/>
      <c r="V1052" s="392"/>
      <c r="W1052" s="392"/>
      <c r="X1052" s="392"/>
      <c r="Y1052" s="392"/>
      <c r="Z1052" s="312"/>
      <c r="AA1052" s="313"/>
      <c r="AB1052" s="264"/>
      <c r="AC1052" s="264"/>
    </row>
    <row r="1053" spans="1:29" ht="15" customHeight="1">
      <c r="A1053" s="393"/>
      <c r="B1053" s="393"/>
      <c r="C1053" s="393"/>
      <c r="D1053" s="393"/>
      <c r="E1053" s="397" t="s">
        <v>1307</v>
      </c>
      <c r="F1053" s="398"/>
      <c r="G1053" s="398"/>
      <c r="H1053" s="398"/>
      <c r="I1053" s="398"/>
      <c r="J1053" s="398"/>
      <c r="K1053" s="399"/>
      <c r="L1053" s="398"/>
      <c r="M1053" s="398"/>
      <c r="N1053" s="399"/>
      <c r="O1053" s="399"/>
      <c r="P1053" s="399"/>
      <c r="Q1053" s="399"/>
      <c r="R1053" s="400">
        <v>222707355</v>
      </c>
      <c r="S1053" s="401"/>
      <c r="T1053" s="312"/>
      <c r="U1053" s="312"/>
      <c r="V1053" s="312"/>
      <c r="W1053" s="312"/>
      <c r="X1053" s="312"/>
      <c r="Y1053" s="402"/>
      <c r="Z1053" s="264"/>
      <c r="AA1053" s="286"/>
    </row>
    <row r="1054" spans="1:29" ht="13.5" thickBot="1">
      <c r="A1054" s="393"/>
      <c r="B1054" s="393"/>
      <c r="C1054" s="393"/>
      <c r="D1054" s="393"/>
      <c r="E1054" s="403" t="s">
        <v>1308</v>
      </c>
      <c r="F1054" s="404"/>
      <c r="G1054" s="404"/>
      <c r="H1054" s="404"/>
      <c r="I1054" s="404"/>
      <c r="J1054" s="404"/>
      <c r="K1054" s="405"/>
      <c r="L1054" s="404"/>
      <c r="M1054" s="404"/>
      <c r="N1054" s="405"/>
      <c r="O1054" s="405"/>
      <c r="P1054" s="405"/>
      <c r="Q1054" s="405"/>
      <c r="R1054" s="406">
        <v>16502</v>
      </c>
      <c r="S1054" s="401"/>
      <c r="T1054" s="312"/>
      <c r="U1054" s="312"/>
      <c r="V1054" s="312"/>
      <c r="W1054" s="312"/>
      <c r="X1054" s="312"/>
      <c r="Y1054" s="402"/>
      <c r="AA1054" s="286"/>
    </row>
    <row r="1055" spans="1:29" ht="14.25" thickTop="1" thickBot="1">
      <c r="A1055" s="393"/>
      <c r="B1055" s="393"/>
      <c r="C1055" s="393"/>
      <c r="D1055" s="393"/>
      <c r="E1055" s="407" t="s">
        <v>1309</v>
      </c>
      <c r="F1055" s="408"/>
      <c r="G1055" s="408"/>
      <c r="H1055" s="408"/>
      <c r="I1055" s="408"/>
      <c r="J1055" s="408"/>
      <c r="K1055" s="409"/>
      <c r="L1055" s="408"/>
      <c r="M1055" s="408"/>
      <c r="N1055" s="409"/>
      <c r="O1055" s="409"/>
      <c r="P1055" s="409"/>
      <c r="Q1055" s="409"/>
      <c r="R1055" s="410">
        <f>SUM(R1053:R1054)</f>
        <v>222723857</v>
      </c>
      <c r="S1055" s="401"/>
      <c r="T1055" s="312"/>
      <c r="U1055" s="312"/>
      <c r="V1055" s="312"/>
      <c r="W1055" s="312"/>
      <c r="X1055" s="312"/>
      <c r="Y1055" s="402"/>
      <c r="AA1055" s="286"/>
    </row>
    <row r="1056" spans="1:29">
      <c r="A1056" s="393"/>
      <c r="B1056" s="393"/>
      <c r="C1056" s="393"/>
      <c r="D1056" s="393"/>
      <c r="E1056" s="411" t="s">
        <v>1310</v>
      </c>
      <c r="F1056" s="412"/>
      <c r="G1056" s="412"/>
      <c r="H1056" s="412"/>
      <c r="I1056" s="412"/>
      <c r="J1056" s="412"/>
      <c r="K1056" s="413"/>
      <c r="L1056" s="412"/>
      <c r="M1056" s="412"/>
      <c r="N1056" s="413"/>
      <c r="O1056" s="413"/>
      <c r="P1056" s="413"/>
      <c r="Q1056" s="413"/>
      <c r="R1056" s="414">
        <f>R1055-R1051</f>
        <v>709962</v>
      </c>
      <c r="S1056" s="401"/>
      <c r="T1056" s="312"/>
      <c r="U1056" s="312"/>
      <c r="V1056" s="312"/>
      <c r="W1056" s="312"/>
      <c r="X1056" s="312"/>
      <c r="Y1056" s="402"/>
      <c r="AA1056" s="265"/>
      <c r="AB1056" s="264"/>
      <c r="AC1056" s="264"/>
    </row>
    <row r="1057" spans="1:29">
      <c r="A1057" s="393"/>
      <c r="B1057" s="393"/>
      <c r="C1057" s="393"/>
      <c r="D1057" s="393"/>
      <c r="E1057" s="393"/>
      <c r="F1057" s="396"/>
      <c r="G1057" s="396"/>
      <c r="H1057" s="396"/>
      <c r="I1057" s="396"/>
      <c r="J1057" s="396"/>
      <c r="K1057" s="415"/>
      <c r="L1057" s="396"/>
      <c r="M1057" s="396"/>
      <c r="N1057" s="415"/>
      <c r="O1057" s="415"/>
      <c r="P1057" s="415"/>
      <c r="Q1057" s="415"/>
      <c r="R1057" s="265"/>
      <c r="S1057" s="266"/>
      <c r="T1057" s="265"/>
      <c r="U1057" s="265"/>
      <c r="V1057" s="276" t="s">
        <v>175</v>
      </c>
      <c r="W1057" s="265"/>
      <c r="X1057" s="265"/>
      <c r="Y1057" s="265"/>
      <c r="AA1057" s="265"/>
      <c r="AB1057" s="264"/>
      <c r="AC1057" s="264"/>
    </row>
    <row r="1058" spans="1:29">
      <c r="A1058" s="393"/>
      <c r="B1058" s="393"/>
      <c r="C1058" s="393"/>
      <c r="D1058" s="393"/>
      <c r="E1058" s="393"/>
      <c r="F1058" s="396"/>
      <c r="G1058" s="396"/>
      <c r="H1058" s="396"/>
      <c r="I1058" s="396"/>
      <c r="J1058" s="396"/>
      <c r="K1058" s="415"/>
      <c r="L1058" s="396"/>
      <c r="M1058" s="396"/>
      <c r="N1058" s="415"/>
      <c r="O1058" s="415"/>
      <c r="P1058" s="415"/>
      <c r="Q1058" s="415"/>
      <c r="R1058" s="265"/>
      <c r="S1058" s="266"/>
      <c r="T1058" s="265"/>
      <c r="U1058" s="265"/>
      <c r="V1058" s="265" t="s">
        <v>178</v>
      </c>
      <c r="W1058" s="265"/>
      <c r="X1058" s="265"/>
      <c r="Y1058" s="271">
        <v>709962</v>
      </c>
      <c r="AA1058" s="274"/>
      <c r="AC1058" s="264"/>
    </row>
    <row r="1059" spans="1:29">
      <c r="A1059" s="393"/>
      <c r="B1059" s="393"/>
      <c r="C1059" s="393"/>
      <c r="D1059" s="393"/>
      <c r="E1059" s="393"/>
      <c r="F1059" s="396"/>
      <c r="G1059" s="396"/>
      <c r="H1059" s="396"/>
      <c r="I1059" s="396"/>
      <c r="J1059" s="396"/>
      <c r="K1059" s="415"/>
      <c r="L1059" s="396"/>
      <c r="M1059" s="396"/>
      <c r="N1059" s="415"/>
      <c r="O1059" s="415"/>
      <c r="P1059" s="415"/>
      <c r="Q1059" s="415"/>
      <c r="R1059" s="265"/>
      <c r="S1059" s="266"/>
      <c r="T1059" s="265"/>
      <c r="U1059" s="265"/>
      <c r="V1059" s="265" t="s">
        <v>1311</v>
      </c>
      <c r="W1059" s="265"/>
      <c r="X1059" s="265" t="s">
        <v>1312</v>
      </c>
      <c r="Y1059" s="265">
        <v>400000</v>
      </c>
      <c r="AA1059" s="274"/>
      <c r="AC1059" s="264"/>
    </row>
    <row r="1060" spans="1:29">
      <c r="A1060" s="393"/>
      <c r="B1060" s="393"/>
      <c r="C1060" s="393"/>
      <c r="D1060" s="393"/>
      <c r="E1060" s="393"/>
      <c r="F1060" s="396"/>
      <c r="G1060" s="396"/>
      <c r="H1060" s="396"/>
      <c r="I1060" s="396"/>
      <c r="J1060" s="396"/>
      <c r="K1060" s="415"/>
      <c r="L1060" s="396"/>
      <c r="M1060" s="396"/>
      <c r="N1060" s="415"/>
      <c r="O1060" s="415"/>
      <c r="P1060" s="415"/>
      <c r="Q1060" s="415"/>
      <c r="R1060" s="265"/>
      <c r="S1060" s="266"/>
      <c r="T1060" s="265"/>
      <c r="U1060" s="265"/>
      <c r="V1060" s="265" t="s">
        <v>183</v>
      </c>
      <c r="W1060" s="265"/>
      <c r="X1060" s="265" t="s">
        <v>184</v>
      </c>
      <c r="Y1060" s="265">
        <v>200000</v>
      </c>
      <c r="AA1060" s="274"/>
      <c r="AC1060" s="264"/>
    </row>
    <row r="1061" spans="1:29">
      <c r="A1061" s="393"/>
      <c r="B1061" s="393"/>
      <c r="C1061" s="393"/>
      <c r="D1061" s="393"/>
      <c r="E1061" s="393"/>
      <c r="F1061" s="396"/>
      <c r="G1061" s="396"/>
      <c r="H1061" s="396"/>
      <c r="I1061" s="396"/>
      <c r="J1061" s="396"/>
      <c r="K1061" s="415"/>
      <c r="L1061" s="396"/>
      <c r="M1061" s="396"/>
      <c r="N1061" s="415"/>
      <c r="O1061" s="415"/>
      <c r="P1061" s="415"/>
      <c r="Q1061" s="415"/>
      <c r="R1061" s="265"/>
      <c r="S1061" s="266"/>
      <c r="T1061" s="265"/>
      <c r="U1061" s="265"/>
      <c r="V1061" s="271" t="s">
        <v>186</v>
      </c>
      <c r="W1061" s="265"/>
      <c r="X1061" s="265"/>
      <c r="Y1061" s="265">
        <v>81785</v>
      </c>
      <c r="AA1061" s="274"/>
      <c r="AC1061" s="264"/>
    </row>
    <row r="1062" spans="1:29">
      <c r="A1062" s="393"/>
      <c r="B1062" s="393"/>
      <c r="C1062" s="393"/>
      <c r="D1062" s="393"/>
      <c r="E1062" s="393"/>
      <c r="F1062" s="396"/>
      <c r="G1062" s="396"/>
      <c r="H1062" s="396"/>
      <c r="I1062" s="396"/>
      <c r="J1062" s="396"/>
      <c r="K1062" s="415"/>
      <c r="L1062" s="396"/>
      <c r="M1062" s="396"/>
      <c r="N1062" s="415"/>
      <c r="O1062" s="415"/>
      <c r="P1062" s="415"/>
      <c r="Q1062" s="415"/>
      <c r="R1062" s="265"/>
      <c r="S1062" s="266"/>
      <c r="T1062" s="265"/>
      <c r="U1062" s="265"/>
      <c r="V1062" s="271" t="s">
        <v>187</v>
      </c>
      <c r="W1062" s="265"/>
      <c r="X1062" s="265"/>
      <c r="Y1062" s="265">
        <v>177573.81</v>
      </c>
      <c r="AC1062" s="264"/>
    </row>
    <row r="1063" spans="1:29">
      <c r="A1063" s="393"/>
      <c r="B1063" s="393"/>
      <c r="C1063" s="393"/>
      <c r="D1063" s="393"/>
      <c r="E1063" s="393"/>
      <c r="F1063" s="396"/>
      <c r="G1063" s="396"/>
      <c r="H1063" s="396"/>
      <c r="I1063" s="396"/>
      <c r="J1063" s="396"/>
      <c r="K1063" s="415"/>
      <c r="L1063" s="396"/>
      <c r="M1063" s="396"/>
      <c r="N1063" s="415"/>
      <c r="O1063" s="415"/>
      <c r="P1063" s="415"/>
      <c r="Q1063" s="415"/>
      <c r="R1063" s="265"/>
      <c r="S1063" s="266"/>
      <c r="T1063" s="265"/>
      <c r="U1063" s="265"/>
      <c r="V1063" s="271" t="s">
        <v>188</v>
      </c>
      <c r="W1063" s="271"/>
      <c r="X1063" s="271"/>
      <c r="Y1063" s="265">
        <f>350151</f>
        <v>350151</v>
      </c>
      <c r="AC1063" s="264"/>
    </row>
    <row r="1064" spans="1:29">
      <c r="A1064" s="393"/>
      <c r="B1064" s="393"/>
      <c r="C1064" s="393"/>
      <c r="D1064" s="393"/>
      <c r="E1064" s="393"/>
      <c r="F1064" s="396"/>
      <c r="G1064" s="396"/>
      <c r="H1064" s="396"/>
      <c r="I1064" s="396"/>
      <c r="J1064" s="396"/>
      <c r="K1064" s="415"/>
      <c r="L1064" s="396"/>
      <c r="M1064" s="396"/>
      <c r="N1064" s="415"/>
      <c r="O1064" s="415"/>
      <c r="P1064" s="415"/>
      <c r="Q1064" s="415"/>
      <c r="R1064" s="265"/>
      <c r="S1064" s="266"/>
      <c r="T1064" s="265"/>
      <c r="U1064" s="265"/>
      <c r="V1064" s="271" t="s">
        <v>189</v>
      </c>
      <c r="W1064" s="271"/>
      <c r="X1064" s="271"/>
      <c r="Y1064" s="265">
        <v>207900</v>
      </c>
      <c r="AC1064" s="264"/>
    </row>
    <row r="1065" spans="1:29">
      <c r="A1065" s="393"/>
      <c r="B1065" s="393"/>
      <c r="C1065" s="393"/>
      <c r="D1065" s="393"/>
      <c r="E1065" s="393"/>
      <c r="F1065" s="396"/>
      <c r="G1065" s="396"/>
      <c r="H1065" s="396"/>
      <c r="I1065" s="396"/>
      <c r="J1065" s="396"/>
      <c r="K1065" s="415"/>
      <c r="L1065" s="396"/>
      <c r="M1065" s="396"/>
      <c r="N1065" s="415"/>
      <c r="O1065" s="415"/>
      <c r="P1065" s="415"/>
      <c r="Q1065" s="415"/>
      <c r="R1065" s="265"/>
      <c r="S1065" s="266"/>
      <c r="T1065" s="265"/>
      <c r="U1065" s="265"/>
      <c r="V1065" s="271" t="s">
        <v>190</v>
      </c>
      <c r="W1065" s="271"/>
      <c r="X1065" s="271"/>
      <c r="Y1065" s="265">
        <v>113975</v>
      </c>
      <c r="AC1065" s="264"/>
    </row>
    <row r="1066" spans="1:29">
      <c r="A1066" s="395"/>
      <c r="B1066" s="395"/>
      <c r="C1066" s="393"/>
      <c r="D1066" s="395"/>
      <c r="E1066" s="393"/>
      <c r="F1066" s="396"/>
      <c r="G1066" s="396"/>
      <c r="H1066" s="396"/>
      <c r="I1066" s="396"/>
      <c r="J1066" s="396"/>
      <c r="K1066" s="415"/>
      <c r="L1066" s="396"/>
      <c r="M1066" s="396"/>
      <c r="N1066" s="415"/>
      <c r="O1066" s="415"/>
      <c r="P1066" s="415"/>
      <c r="Q1066" s="415"/>
      <c r="R1066" s="265"/>
      <c r="S1066" s="266"/>
      <c r="T1066" s="265"/>
      <c r="U1066" s="265"/>
      <c r="V1066" s="271" t="s">
        <v>191</v>
      </c>
      <c r="W1066" s="271"/>
      <c r="X1066" s="271"/>
      <c r="Y1066" s="265">
        <v>600000</v>
      </c>
      <c r="AC1066" s="264"/>
    </row>
    <row r="1067" spans="1:29">
      <c r="A1067" s="395"/>
      <c r="B1067" s="395"/>
      <c r="C1067" s="393"/>
      <c r="D1067" s="395"/>
      <c r="E1067" s="393"/>
      <c r="F1067" s="396"/>
      <c r="G1067" s="396"/>
      <c r="H1067" s="396"/>
      <c r="I1067" s="396"/>
      <c r="J1067" s="396"/>
      <c r="K1067" s="415"/>
      <c r="L1067" s="396"/>
      <c r="M1067" s="396"/>
      <c r="N1067" s="415"/>
      <c r="O1067" s="415"/>
      <c r="P1067" s="415"/>
      <c r="Q1067" s="415"/>
      <c r="R1067" s="265"/>
      <c r="S1067" s="266"/>
      <c r="T1067" s="265"/>
      <c r="U1067" s="265"/>
      <c r="V1067" s="265" t="s">
        <v>192</v>
      </c>
      <c r="W1067" s="265"/>
      <c r="X1067" s="265"/>
      <c r="Y1067" s="265">
        <v>35986.5</v>
      </c>
      <c r="AC1067" s="264"/>
    </row>
    <row r="1068" spans="1:29">
      <c r="A1068" s="395"/>
      <c r="B1068" s="395"/>
      <c r="C1068" s="389"/>
      <c r="D1068" s="395"/>
      <c r="E1068" s="393"/>
      <c r="F1068" s="396"/>
      <c r="G1068" s="396"/>
      <c r="H1068" s="396"/>
      <c r="I1068" s="396"/>
      <c r="J1068" s="396"/>
      <c r="K1068" s="415"/>
      <c r="L1068" s="396"/>
      <c r="M1068" s="396"/>
      <c r="N1068" s="415"/>
      <c r="O1068" s="415"/>
      <c r="P1068" s="415"/>
      <c r="Q1068" s="415"/>
      <c r="R1068" s="265"/>
      <c r="S1068" s="266"/>
      <c r="T1068" s="265"/>
      <c r="U1068" s="265"/>
      <c r="V1068" s="265" t="s">
        <v>193</v>
      </c>
      <c r="W1068" s="265"/>
      <c r="X1068" s="265"/>
      <c r="Y1068" s="265">
        <v>160000</v>
      </c>
      <c r="AC1068" s="264"/>
    </row>
    <row r="1069" spans="1:29">
      <c r="A1069" s="395"/>
      <c r="B1069" s="395"/>
      <c r="C1069" s="389"/>
      <c r="D1069" s="395"/>
      <c r="E1069" s="393"/>
      <c r="F1069" s="396"/>
      <c r="G1069" s="396"/>
      <c r="H1069" s="396"/>
      <c r="I1069" s="396"/>
      <c r="J1069" s="396"/>
      <c r="K1069" s="415"/>
      <c r="L1069" s="396"/>
      <c r="M1069" s="396"/>
      <c r="N1069" s="415"/>
      <c r="O1069" s="415"/>
      <c r="P1069" s="415"/>
      <c r="Q1069" s="415"/>
      <c r="R1069" s="265"/>
      <c r="S1069" s="266"/>
      <c r="T1069" s="265"/>
      <c r="U1069" s="265"/>
      <c r="V1069" s="426" t="s">
        <v>194</v>
      </c>
      <c r="X1069" s="265"/>
      <c r="Y1069" s="265">
        <v>144000</v>
      </c>
      <c r="AC1069" s="264"/>
    </row>
    <row r="1070" spans="1:29">
      <c r="A1070" s="395"/>
      <c r="B1070" s="395"/>
      <c r="C1070" s="395"/>
      <c r="D1070" s="395"/>
      <c r="E1070" s="393"/>
      <c r="F1070" s="396"/>
      <c r="G1070" s="396"/>
      <c r="H1070" s="396"/>
      <c r="I1070" s="396"/>
      <c r="J1070" s="396"/>
      <c r="K1070" s="415"/>
      <c r="L1070" s="396"/>
      <c r="M1070" s="396"/>
      <c r="N1070" s="415"/>
      <c r="O1070" s="415"/>
      <c r="P1070" s="415"/>
      <c r="Q1070" s="415"/>
      <c r="R1070" s="265"/>
      <c r="S1070" s="266"/>
      <c r="T1070" s="265"/>
      <c r="U1070" s="265"/>
      <c r="V1070" s="265"/>
      <c r="W1070" s="265"/>
      <c r="X1070" s="265"/>
      <c r="Y1070" s="265"/>
      <c r="AA1070" s="264"/>
      <c r="AB1070" s="265"/>
      <c r="AC1070" s="264"/>
    </row>
    <row r="1071" spans="1:29">
      <c r="A1071" s="395"/>
      <c r="B1071" s="395"/>
      <c r="C1071" s="395"/>
      <c r="D1071" s="395"/>
      <c r="E1071" s="393"/>
      <c r="F1071" s="396"/>
      <c r="G1071" s="396"/>
      <c r="H1071" s="396"/>
      <c r="I1071" s="396"/>
      <c r="J1071" s="396"/>
      <c r="K1071" s="415"/>
      <c r="L1071" s="396"/>
      <c r="M1071" s="396"/>
      <c r="N1071" s="415"/>
      <c r="O1071" s="415"/>
      <c r="P1071" s="415"/>
      <c r="Q1071" s="415"/>
      <c r="R1071" s="265"/>
      <c r="S1071" s="266"/>
      <c r="T1071" s="265"/>
      <c r="U1071" s="265"/>
      <c r="V1071" s="276" t="s">
        <v>195</v>
      </c>
      <c r="W1071" s="265"/>
      <c r="X1071" s="265"/>
      <c r="Y1071" s="274"/>
      <c r="AB1071" s="264"/>
    </row>
    <row r="1072" spans="1:29">
      <c r="A1072" s="395"/>
      <c r="B1072" s="395"/>
      <c r="C1072" s="395"/>
      <c r="D1072" s="395"/>
      <c r="E1072" s="393"/>
      <c r="F1072" s="396"/>
      <c r="G1072" s="396"/>
      <c r="H1072" s="396"/>
      <c r="I1072" s="396"/>
      <c r="J1072" s="396"/>
      <c r="K1072" s="415"/>
      <c r="L1072" s="396"/>
      <c r="M1072" s="396"/>
      <c r="N1072" s="415"/>
      <c r="O1072" s="415"/>
      <c r="P1072" s="415"/>
      <c r="Q1072" s="415"/>
      <c r="R1072" s="265"/>
      <c r="S1072" s="266"/>
      <c r="T1072" s="265"/>
      <c r="U1072" s="265"/>
      <c r="V1072" s="265" t="s">
        <v>196</v>
      </c>
      <c r="W1072" s="265"/>
      <c r="X1072" s="265"/>
      <c r="Y1072" s="265">
        <v>-30000</v>
      </c>
      <c r="AB1072" s="264"/>
    </row>
    <row r="1073" spans="1:29">
      <c r="A1073" s="395"/>
      <c r="B1073" s="395"/>
      <c r="C1073" s="395"/>
      <c r="D1073" s="395"/>
      <c r="E1073" s="395"/>
      <c r="F1073" s="395"/>
      <c r="G1073" s="395"/>
      <c r="H1073" s="396">
        <v>45000</v>
      </c>
      <c r="I1073" s="396"/>
      <c r="J1073" s="396"/>
      <c r="K1073" s="396"/>
      <c r="L1073" s="396"/>
      <c r="M1073" s="396"/>
      <c r="N1073" s="396"/>
      <c r="O1073" s="396"/>
      <c r="P1073" s="396"/>
      <c r="Q1073" s="396"/>
      <c r="R1073" s="265"/>
      <c r="S1073" s="266"/>
      <c r="T1073" s="265"/>
      <c r="U1073" s="265"/>
      <c r="V1073" s="264"/>
      <c r="W1073" s="264"/>
      <c r="X1073" s="264"/>
      <c r="Y1073" s="265"/>
      <c r="Z1073" s="265"/>
      <c r="AB1073" s="264"/>
    </row>
    <row r="1074" spans="1:29" ht="13.5" thickBot="1">
      <c r="A1074" s="395"/>
      <c r="B1074" s="395"/>
      <c r="C1074" s="395"/>
      <c r="D1074" s="395"/>
      <c r="E1074" s="395"/>
      <c r="F1074" s="395"/>
      <c r="G1074" s="395"/>
      <c r="H1074" s="396">
        <f>H811</f>
        <v>0</v>
      </c>
      <c r="I1074" s="396"/>
      <c r="J1074" s="396"/>
      <c r="K1074" s="416"/>
      <c r="L1074" s="396"/>
      <c r="M1074" s="396"/>
      <c r="N1074" s="416"/>
      <c r="O1074" s="416"/>
      <c r="P1074" s="416"/>
      <c r="Q1074" s="416"/>
      <c r="R1074" s="265"/>
      <c r="S1074" s="266"/>
      <c r="T1074" s="265"/>
      <c r="U1074" s="265"/>
      <c r="V1074" s="265"/>
      <c r="W1074" s="265"/>
      <c r="X1074" s="265"/>
      <c r="Y1074" s="265"/>
      <c r="AC1074" s="264"/>
    </row>
    <row r="1075" spans="1:29" ht="13.5" thickBot="1">
      <c r="A1075" s="393"/>
      <c r="B1075" s="393"/>
      <c r="C1075" s="393"/>
      <c r="D1075" s="393"/>
      <c r="E1075" s="393"/>
      <c r="F1075" s="396"/>
      <c r="G1075" s="396"/>
      <c r="H1075" s="396">
        <f>SUM(H1073:H1074)</f>
        <v>45000</v>
      </c>
      <c r="I1075" s="396"/>
      <c r="J1075" s="396"/>
      <c r="K1075" s="415"/>
      <c r="L1075" s="396"/>
      <c r="M1075" s="396"/>
      <c r="N1075" s="415"/>
      <c r="O1075" s="415"/>
      <c r="P1075" s="415"/>
      <c r="Q1075" s="415"/>
      <c r="R1075" s="265"/>
      <c r="S1075" s="266"/>
      <c r="T1075" s="265"/>
      <c r="U1075" s="265"/>
      <c r="V1075" s="277" t="s">
        <v>197</v>
      </c>
      <c r="W1075" s="278"/>
      <c r="X1075" s="279"/>
      <c r="Y1075" s="280">
        <f>SUM(Y1051:Y1074)</f>
        <v>4.6566128730773926E-10</v>
      </c>
      <c r="Z1075" s="265"/>
      <c r="AA1075" s="264"/>
      <c r="AB1075" s="264"/>
      <c r="AC1075" s="264"/>
    </row>
    <row r="1076" spans="1:29">
      <c r="A1076" s="393"/>
      <c r="B1076" s="393"/>
      <c r="C1076" s="393"/>
      <c r="D1076" s="393"/>
      <c r="E1076" s="393"/>
      <c r="F1076" s="396"/>
      <c r="G1076" s="396"/>
      <c r="H1076" s="396"/>
      <c r="I1076" s="396"/>
      <c r="J1076" s="396"/>
      <c r="K1076" s="393"/>
      <c r="L1076" s="396"/>
      <c r="M1076" s="396"/>
      <c r="N1076" s="393"/>
      <c r="O1076" s="393"/>
      <c r="P1076" s="393"/>
      <c r="Q1076" s="393"/>
      <c r="R1076" s="396"/>
      <c r="S1076" s="393"/>
      <c r="T1076" s="396"/>
      <c r="U1076" s="396"/>
      <c r="V1076" s="396"/>
      <c r="W1076" s="396"/>
      <c r="X1076" s="396"/>
      <c r="Y1076" s="396"/>
      <c r="Z1076" s="265"/>
      <c r="AA1076" s="264"/>
      <c r="AB1076" s="264"/>
      <c r="AC1076" s="264"/>
    </row>
    <row r="1077" spans="1:29">
      <c r="A1077" s="264"/>
      <c r="B1077" s="264"/>
      <c r="C1077" s="264"/>
      <c r="D1077" s="264"/>
      <c r="E1077" s="264"/>
      <c r="F1077" s="265"/>
      <c r="G1077" s="265"/>
      <c r="H1077" s="265"/>
      <c r="I1077" s="265"/>
      <c r="J1077" s="265"/>
      <c r="K1077" s="265"/>
      <c r="L1077" s="265"/>
      <c r="M1077" s="265"/>
      <c r="N1077" s="265"/>
      <c r="O1077" s="265"/>
      <c r="P1077" s="265"/>
      <c r="Q1077" s="265"/>
      <c r="R1077" s="265"/>
      <c r="S1077" s="265"/>
      <c r="T1077" s="265"/>
      <c r="U1077" s="265"/>
      <c r="V1077" s="265"/>
      <c r="W1077" s="265"/>
      <c r="X1077" s="265"/>
      <c r="Y1077" s="265"/>
      <c r="Z1077" s="265"/>
      <c r="AA1077" s="264"/>
      <c r="AB1077" s="264"/>
      <c r="AC1077" s="264"/>
    </row>
    <row r="1078" spans="1:29">
      <c r="A1078" s="264"/>
      <c r="B1078" s="264"/>
      <c r="C1078" s="264"/>
      <c r="D1078" s="264"/>
      <c r="E1078" s="264"/>
      <c r="F1078" s="265"/>
      <c r="G1078" s="265"/>
      <c r="H1078" s="265"/>
      <c r="I1078" s="265"/>
      <c r="J1078" s="265"/>
      <c r="K1078" s="265"/>
      <c r="L1078" s="265"/>
      <c r="M1078" s="265"/>
      <c r="N1078" s="265"/>
      <c r="O1078" s="265"/>
      <c r="P1078" s="265"/>
      <c r="Q1078" s="265"/>
      <c r="R1078" s="265"/>
      <c r="S1078" s="265"/>
      <c r="T1078" s="265"/>
      <c r="U1078" s="265"/>
      <c r="V1078" s="265"/>
      <c r="W1078" s="265"/>
      <c r="X1078" s="265"/>
      <c r="Y1078" s="265"/>
      <c r="Z1078" s="265"/>
      <c r="AA1078" s="264"/>
      <c r="AB1078" s="264"/>
      <c r="AC1078" s="264"/>
    </row>
    <row r="1079" spans="1:29">
      <c r="A1079" s="264"/>
      <c r="B1079" s="264"/>
      <c r="C1079" s="264"/>
      <c r="D1079" s="264"/>
      <c r="E1079" s="264"/>
      <c r="F1079" s="265">
        <v>191192.72</v>
      </c>
      <c r="G1079" s="265"/>
      <c r="H1079" s="265">
        <v>263864</v>
      </c>
      <c r="I1079" s="265"/>
      <c r="J1079" s="265"/>
      <c r="K1079" s="265"/>
      <c r="L1079" s="265"/>
      <c r="M1079" s="265"/>
      <c r="N1079" s="265"/>
      <c r="O1079" s="265"/>
      <c r="P1079" s="265"/>
      <c r="Q1079" s="265"/>
      <c r="R1079" s="265"/>
      <c r="S1079" s="265"/>
      <c r="T1079" s="265"/>
      <c r="U1079" s="265"/>
      <c r="V1079" s="265"/>
      <c r="W1079" s="265"/>
      <c r="X1079" s="265"/>
      <c r="Y1079" s="265"/>
      <c r="Z1079" s="265"/>
      <c r="AA1079" s="264"/>
      <c r="AB1079" s="264"/>
      <c r="AC1079" s="264"/>
    </row>
    <row r="1080" spans="1:29">
      <c r="A1080" s="264"/>
      <c r="B1080" s="264"/>
      <c r="C1080" s="264"/>
      <c r="D1080" s="264"/>
      <c r="E1080" s="264"/>
      <c r="F1080" s="265">
        <v>0</v>
      </c>
      <c r="G1080" s="265"/>
      <c r="H1080" s="265">
        <v>113999.51</v>
      </c>
      <c r="I1080" s="265"/>
      <c r="J1080" s="265"/>
      <c r="K1080" s="265"/>
      <c r="L1080" s="265"/>
      <c r="M1080" s="265"/>
      <c r="N1080" s="265"/>
      <c r="O1080" s="265"/>
      <c r="P1080" s="265"/>
      <c r="Q1080" s="265"/>
      <c r="R1080" s="265"/>
      <c r="S1080" s="265"/>
      <c r="T1080" s="265"/>
      <c r="U1080" s="265"/>
      <c r="V1080" s="265"/>
      <c r="W1080" s="265"/>
      <c r="X1080" s="265"/>
      <c r="Y1080" s="265"/>
      <c r="Z1080" s="265"/>
      <c r="AA1080" s="264"/>
      <c r="AB1080" s="264"/>
      <c r="AC1080" s="264"/>
    </row>
    <row r="1081" spans="1:29">
      <c r="A1081" s="264"/>
      <c r="B1081" s="264"/>
      <c r="C1081" s="264"/>
      <c r="D1081" s="264"/>
      <c r="E1081" s="264"/>
      <c r="F1081" s="265"/>
      <c r="G1081" s="265"/>
      <c r="H1081" s="265">
        <f>SUM(H1079:H1080)</f>
        <v>377863.51</v>
      </c>
      <c r="I1081" s="265"/>
      <c r="J1081" s="265"/>
      <c r="K1081" s="266"/>
      <c r="L1081" s="265"/>
      <c r="M1081" s="265"/>
      <c r="N1081" s="266"/>
      <c r="O1081" s="266"/>
      <c r="P1081" s="266"/>
      <c r="Q1081" s="266"/>
      <c r="R1081" s="265"/>
      <c r="S1081" s="266"/>
      <c r="T1081" s="265"/>
      <c r="U1081" s="265"/>
      <c r="V1081" s="265"/>
      <c r="W1081" s="265"/>
      <c r="X1081" s="265"/>
      <c r="Y1081" s="265"/>
      <c r="Z1081" s="265"/>
      <c r="AA1081" s="264"/>
      <c r="AB1081" s="264"/>
      <c r="AC1081" s="264"/>
    </row>
    <row r="1082" spans="1:29">
      <c r="A1082" s="264"/>
      <c r="B1082" s="264"/>
      <c r="C1082" s="264"/>
      <c r="D1082" s="264"/>
      <c r="E1082" s="264"/>
      <c r="F1082" s="265"/>
      <c r="G1082" s="265"/>
      <c r="H1082" s="265"/>
      <c r="I1082" s="265"/>
      <c r="J1082" s="265"/>
      <c r="K1082" s="264"/>
      <c r="L1082" s="265"/>
      <c r="M1082" s="265"/>
      <c r="N1082" s="264"/>
      <c r="O1082" s="264"/>
      <c r="P1082" s="264"/>
      <c r="Q1082" s="264"/>
      <c r="R1082" s="265"/>
      <c r="S1082" s="264"/>
      <c r="T1082" s="265"/>
      <c r="U1082" s="265"/>
      <c r="V1082" s="265"/>
      <c r="W1082" s="265"/>
      <c r="X1082" s="265"/>
      <c r="Y1082" s="265"/>
      <c r="Z1082" s="265"/>
      <c r="AA1082" s="264"/>
      <c r="AB1082" s="264"/>
      <c r="AC1082" s="264"/>
    </row>
    <row r="1083" spans="1:29">
      <c r="A1083" s="264"/>
      <c r="B1083" s="264"/>
      <c r="C1083" s="264"/>
      <c r="D1083" s="264"/>
      <c r="E1083" s="264"/>
      <c r="F1083" s="265"/>
      <c r="G1083" s="265"/>
      <c r="H1083" s="265"/>
      <c r="I1083" s="265"/>
      <c r="J1083" s="265"/>
      <c r="K1083" s="265"/>
      <c r="L1083" s="265"/>
      <c r="M1083" s="265"/>
      <c r="N1083" s="265"/>
      <c r="O1083" s="265"/>
      <c r="P1083" s="265"/>
      <c r="Q1083" s="265"/>
      <c r="R1083" s="265"/>
      <c r="S1083" s="265"/>
      <c r="T1083" s="265"/>
      <c r="U1083" s="265"/>
      <c r="V1083" s="265"/>
      <c r="W1083" s="265"/>
      <c r="X1083" s="265"/>
      <c r="Y1083" s="265"/>
      <c r="Z1083" s="265"/>
      <c r="AA1083" s="264"/>
      <c r="AB1083" s="264"/>
      <c r="AC1083" s="264"/>
    </row>
    <row r="1084" spans="1:29">
      <c r="A1084" s="264"/>
      <c r="B1084" s="264"/>
      <c r="C1084" s="264"/>
      <c r="D1084" s="264"/>
      <c r="E1084" s="264"/>
      <c r="F1084" s="265"/>
      <c r="G1084" s="265"/>
      <c r="H1084" s="265"/>
      <c r="I1084" s="265"/>
      <c r="J1084" s="265"/>
      <c r="K1084" s="265"/>
      <c r="L1084" s="265"/>
      <c r="M1084" s="265"/>
      <c r="N1084" s="265"/>
      <c r="O1084" s="265"/>
      <c r="P1084" s="265"/>
      <c r="Q1084" s="265"/>
      <c r="R1084" s="265"/>
      <c r="S1084" s="265"/>
      <c r="T1084" s="265"/>
      <c r="U1084" s="265"/>
      <c r="V1084" s="265"/>
      <c r="W1084" s="265"/>
      <c r="X1084" s="265"/>
      <c r="Y1084" s="265"/>
      <c r="Z1084" s="265"/>
      <c r="AA1084" s="264"/>
      <c r="AB1084" s="264"/>
      <c r="AC1084" s="264"/>
    </row>
    <row r="1085" spans="1:29">
      <c r="A1085" s="264"/>
      <c r="B1085" s="264"/>
      <c r="C1085" s="264"/>
      <c r="D1085" s="264"/>
      <c r="E1085" s="264"/>
      <c r="F1085" s="265"/>
      <c r="G1085" s="265"/>
      <c r="H1085" s="265"/>
      <c r="I1085" s="265"/>
      <c r="J1085" s="265"/>
      <c r="K1085" s="265"/>
      <c r="L1085" s="265"/>
      <c r="M1085" s="265"/>
      <c r="N1085" s="265"/>
      <c r="O1085" s="265"/>
      <c r="P1085" s="265"/>
      <c r="Q1085" s="265"/>
      <c r="R1085" s="265"/>
      <c r="S1085" s="265"/>
      <c r="T1085" s="265"/>
      <c r="U1085" s="265"/>
      <c r="V1085" s="265"/>
      <c r="W1085" s="265"/>
      <c r="X1085" s="265"/>
      <c r="Y1085" s="265"/>
      <c r="Z1085" s="265"/>
      <c r="AA1085" s="264"/>
      <c r="AB1085" s="264"/>
      <c r="AC1085" s="264"/>
    </row>
    <row r="1086" spans="1:29">
      <c r="A1086" s="264"/>
      <c r="B1086" s="264"/>
      <c r="C1086" s="264"/>
      <c r="D1086" s="264"/>
      <c r="E1086" s="264"/>
      <c r="F1086" s="265"/>
      <c r="G1086" s="265"/>
      <c r="H1086" s="265"/>
      <c r="I1086" s="265"/>
      <c r="J1086" s="265"/>
      <c r="K1086" s="265"/>
      <c r="L1086" s="265"/>
      <c r="M1086" s="265"/>
      <c r="N1086" s="265"/>
      <c r="O1086" s="265"/>
      <c r="P1086" s="265"/>
      <c r="Q1086" s="265"/>
      <c r="R1086" s="265"/>
      <c r="S1086" s="265"/>
      <c r="T1086" s="265"/>
      <c r="U1086" s="265"/>
      <c r="V1086" s="265"/>
      <c r="W1086" s="265"/>
      <c r="X1086" s="265"/>
      <c r="Y1086" s="265"/>
      <c r="Z1086" s="265"/>
      <c r="AA1086" s="264"/>
      <c r="AB1086" s="264"/>
      <c r="AC1086" s="264"/>
    </row>
    <row r="1087" spans="1:29">
      <c r="A1087" s="264"/>
      <c r="B1087" s="264"/>
      <c r="C1087" s="264"/>
      <c r="D1087" s="264"/>
      <c r="E1087" s="264"/>
      <c r="F1087" s="265"/>
      <c r="G1087" s="265"/>
      <c r="H1087" s="265"/>
      <c r="I1087" s="265"/>
      <c r="J1087" s="265"/>
      <c r="K1087" s="266"/>
      <c r="L1087" s="265"/>
      <c r="M1087" s="265"/>
      <c r="N1087" s="266"/>
      <c r="O1087" s="266"/>
      <c r="P1087" s="266"/>
      <c r="Q1087" s="266"/>
      <c r="R1087" s="265"/>
      <c r="S1087" s="266"/>
      <c r="T1087" s="265"/>
      <c r="U1087" s="265"/>
      <c r="V1087" s="265"/>
      <c r="W1087" s="265"/>
      <c r="X1087" s="265"/>
      <c r="Y1087" s="265"/>
      <c r="Z1087" s="265"/>
      <c r="AA1087" s="264"/>
      <c r="AB1087" s="264"/>
      <c r="AC1087" s="264"/>
    </row>
    <row r="1088" spans="1:29">
      <c r="A1088" s="264"/>
      <c r="B1088" s="264"/>
      <c r="C1088" s="264"/>
      <c r="D1088" s="264"/>
      <c r="E1088" s="264"/>
      <c r="F1088" s="265"/>
      <c r="G1088" s="265"/>
      <c r="H1088" s="265"/>
      <c r="I1088" s="265"/>
      <c r="J1088" s="265"/>
      <c r="K1088" s="264"/>
      <c r="L1088" s="265"/>
      <c r="M1088" s="265"/>
      <c r="N1088" s="264"/>
      <c r="O1088" s="264"/>
      <c r="P1088" s="264"/>
      <c r="Q1088" s="264"/>
      <c r="R1088" s="265"/>
      <c r="S1088" s="264"/>
      <c r="T1088" s="265"/>
      <c r="U1088" s="265"/>
      <c r="V1088" s="265"/>
      <c r="W1088" s="265"/>
      <c r="X1088" s="265"/>
      <c r="Y1088" s="265"/>
      <c r="Z1088" s="265"/>
      <c r="AA1088" s="264"/>
      <c r="AB1088" s="264"/>
      <c r="AC1088" s="264"/>
    </row>
    <row r="1089" spans="1:29">
      <c r="A1089" s="264"/>
      <c r="B1089" s="264"/>
      <c r="C1089" s="264"/>
      <c r="D1089" s="264"/>
      <c r="E1089" s="264"/>
      <c r="F1089" s="265"/>
      <c r="G1089" s="265"/>
      <c r="H1089" s="265"/>
      <c r="I1089" s="265"/>
      <c r="J1089" s="265"/>
      <c r="K1089" s="265"/>
      <c r="L1089" s="265"/>
      <c r="M1089" s="265"/>
      <c r="N1089" s="265"/>
      <c r="O1089" s="265"/>
      <c r="P1089" s="265"/>
      <c r="Q1089" s="265"/>
      <c r="R1089" s="265"/>
      <c r="S1089" s="265"/>
      <c r="T1089" s="265"/>
      <c r="U1089" s="265"/>
      <c r="V1089" s="265"/>
      <c r="W1089" s="265"/>
      <c r="X1089" s="265"/>
      <c r="Y1089" s="265"/>
      <c r="Z1089" s="265"/>
      <c r="AA1089" s="264"/>
      <c r="AB1089" s="264"/>
      <c r="AC1089" s="264"/>
    </row>
    <row r="1090" spans="1:29">
      <c r="A1090" s="264"/>
      <c r="B1090" s="264"/>
      <c r="C1090" s="264"/>
      <c r="D1090" s="264"/>
      <c r="E1090" s="264"/>
      <c r="F1090" s="265"/>
      <c r="G1090" s="265"/>
      <c r="H1090" s="265"/>
      <c r="I1090" s="265"/>
      <c r="J1090" s="265"/>
      <c r="K1090" s="265"/>
      <c r="L1090" s="265"/>
      <c r="M1090" s="265"/>
      <c r="N1090" s="265"/>
      <c r="O1090" s="265"/>
      <c r="P1090" s="265"/>
      <c r="Q1090" s="265"/>
      <c r="R1090" s="265"/>
      <c r="S1090" s="265"/>
      <c r="T1090" s="265"/>
      <c r="U1090" s="265"/>
      <c r="V1090" s="265"/>
      <c r="W1090" s="265"/>
      <c r="X1090" s="265"/>
      <c r="Y1090" s="265"/>
      <c r="Z1090" s="265"/>
      <c r="AA1090" s="264"/>
      <c r="AB1090" s="264"/>
      <c r="AC1090" s="264"/>
    </row>
    <row r="1091" spans="1:29">
      <c r="A1091" s="264"/>
      <c r="B1091" s="264"/>
      <c r="C1091" s="264"/>
      <c r="D1091" s="264"/>
      <c r="E1091" s="264"/>
      <c r="F1091" s="265"/>
      <c r="G1091" s="265"/>
      <c r="H1091" s="265"/>
      <c r="I1091" s="265"/>
      <c r="J1091" s="265"/>
      <c r="K1091" s="265"/>
      <c r="L1091" s="265"/>
      <c r="M1091" s="265"/>
      <c r="N1091" s="265"/>
      <c r="O1091" s="265"/>
      <c r="P1091" s="265"/>
      <c r="Q1091" s="265"/>
      <c r="R1091" s="265"/>
      <c r="S1091" s="265"/>
      <c r="T1091" s="265"/>
      <c r="U1091" s="265"/>
      <c r="V1091" s="265"/>
      <c r="W1091" s="265"/>
      <c r="X1091" s="265"/>
      <c r="Y1091" s="265"/>
      <c r="Z1091" s="265"/>
      <c r="AA1091" s="264"/>
      <c r="AB1091" s="264"/>
      <c r="AC1091" s="264"/>
    </row>
    <row r="1092" spans="1:29">
      <c r="A1092" s="264"/>
      <c r="B1092" s="264"/>
      <c r="C1092" s="264"/>
      <c r="D1092" s="264"/>
      <c r="E1092" s="264"/>
      <c r="F1092" s="265"/>
      <c r="G1092" s="265"/>
      <c r="H1092" s="265"/>
      <c r="I1092" s="265"/>
      <c r="J1092" s="265"/>
      <c r="K1092" s="265"/>
      <c r="L1092" s="265"/>
      <c r="M1092" s="265"/>
      <c r="N1092" s="265"/>
      <c r="O1092" s="265"/>
      <c r="P1092" s="265"/>
      <c r="Q1092" s="265"/>
      <c r="R1092" s="265"/>
      <c r="S1092" s="265"/>
      <c r="T1092" s="265"/>
      <c r="U1092" s="265"/>
      <c r="V1092" s="265"/>
      <c r="W1092" s="265"/>
      <c r="X1092" s="265"/>
      <c r="Y1092" s="265"/>
      <c r="Z1092" s="265"/>
      <c r="AA1092" s="264"/>
      <c r="AB1092" s="264"/>
      <c r="AC1092" s="264"/>
    </row>
    <row r="1093" spans="1:29">
      <c r="A1093" s="264"/>
      <c r="B1093" s="264"/>
      <c r="C1093" s="264"/>
      <c r="D1093" s="264"/>
      <c r="E1093" s="264"/>
      <c r="F1093" s="265"/>
      <c r="G1093" s="265"/>
      <c r="H1093" s="265"/>
      <c r="I1093" s="265"/>
      <c r="J1093" s="265"/>
      <c r="K1093" s="266"/>
      <c r="L1093" s="265"/>
      <c r="M1093" s="265"/>
      <c r="N1093" s="266"/>
      <c r="O1093" s="266"/>
      <c r="P1093" s="266"/>
      <c r="Q1093" s="266"/>
      <c r="R1093" s="265"/>
      <c r="S1093" s="266"/>
      <c r="T1093" s="265"/>
      <c r="U1093" s="265"/>
      <c r="V1093" s="265"/>
      <c r="W1093" s="265"/>
      <c r="X1093" s="265"/>
      <c r="Y1093" s="265"/>
      <c r="Z1093" s="265"/>
      <c r="AA1093" s="264"/>
      <c r="AB1093" s="264"/>
      <c r="AC1093" s="264"/>
    </row>
    <row r="1094" spans="1:29">
      <c r="A1094" s="264"/>
      <c r="B1094" s="264"/>
      <c r="C1094" s="264"/>
      <c r="D1094" s="264"/>
      <c r="E1094" s="264"/>
      <c r="F1094" s="265"/>
      <c r="G1094" s="265"/>
      <c r="H1094" s="265"/>
      <c r="I1094" s="265"/>
      <c r="J1094" s="265"/>
      <c r="K1094" s="264"/>
      <c r="L1094" s="265"/>
      <c r="M1094" s="265"/>
      <c r="N1094" s="264"/>
      <c r="O1094" s="264"/>
      <c r="P1094" s="264"/>
      <c r="Q1094" s="264"/>
      <c r="R1094" s="265"/>
      <c r="S1094" s="264"/>
      <c r="T1094" s="265"/>
      <c r="U1094" s="265"/>
      <c r="V1094" s="265"/>
      <c r="W1094" s="265"/>
      <c r="X1094" s="265"/>
      <c r="Y1094" s="265"/>
      <c r="Z1094" s="265"/>
      <c r="AA1094" s="264"/>
      <c r="AB1094" s="264"/>
      <c r="AC1094" s="264"/>
    </row>
    <row r="1095" spans="1:29">
      <c r="A1095" s="264"/>
      <c r="B1095" s="264"/>
      <c r="C1095" s="264"/>
      <c r="D1095" s="264"/>
      <c r="E1095" s="264"/>
      <c r="F1095" s="265"/>
      <c r="G1095" s="265"/>
      <c r="H1095" s="265"/>
      <c r="I1095" s="265"/>
      <c r="J1095" s="265"/>
      <c r="K1095" s="265"/>
      <c r="L1095" s="265"/>
      <c r="M1095" s="265"/>
      <c r="N1095" s="265"/>
      <c r="O1095" s="265"/>
      <c r="P1095" s="265"/>
      <c r="Q1095" s="265"/>
      <c r="R1095" s="265"/>
      <c r="S1095" s="265"/>
      <c r="T1095" s="265"/>
      <c r="U1095" s="265"/>
      <c r="V1095" s="265"/>
      <c r="W1095" s="265"/>
      <c r="X1095" s="265"/>
      <c r="Y1095" s="265"/>
      <c r="Z1095" s="265"/>
      <c r="AA1095" s="264"/>
      <c r="AB1095" s="264"/>
      <c r="AC1095" s="264"/>
    </row>
    <row r="1096" spans="1:29">
      <c r="A1096" s="264"/>
      <c r="B1096" s="264"/>
      <c r="C1096" s="264"/>
      <c r="D1096" s="264"/>
      <c r="E1096" s="264"/>
      <c r="F1096" s="265"/>
      <c r="G1096" s="265"/>
      <c r="H1096" s="265"/>
      <c r="I1096" s="265"/>
      <c r="J1096" s="265"/>
      <c r="K1096" s="265"/>
      <c r="L1096" s="265"/>
      <c r="M1096" s="265"/>
      <c r="N1096" s="265"/>
      <c r="O1096" s="265"/>
      <c r="P1096" s="265"/>
      <c r="Q1096" s="265"/>
      <c r="R1096" s="265"/>
      <c r="S1096" s="265"/>
      <c r="T1096" s="265"/>
      <c r="U1096" s="265"/>
      <c r="V1096" s="265"/>
      <c r="W1096" s="265"/>
      <c r="X1096" s="265"/>
      <c r="Y1096" s="265"/>
      <c r="Z1096" s="265"/>
      <c r="AA1096" s="264"/>
      <c r="AB1096" s="264"/>
      <c r="AC1096" s="264"/>
    </row>
    <row r="1097" spans="1:29">
      <c r="A1097" s="264"/>
      <c r="B1097" s="264"/>
      <c r="C1097" s="264"/>
      <c r="D1097" s="264"/>
      <c r="E1097" s="264"/>
      <c r="F1097" s="265"/>
      <c r="G1097" s="265"/>
      <c r="H1097" s="265"/>
      <c r="I1097" s="265"/>
      <c r="J1097" s="265"/>
      <c r="K1097" s="265"/>
      <c r="L1097" s="265"/>
      <c r="M1097" s="265"/>
      <c r="N1097" s="265"/>
      <c r="O1097" s="265"/>
      <c r="P1097" s="265"/>
      <c r="Q1097" s="265"/>
      <c r="R1097" s="265"/>
      <c r="S1097" s="265"/>
      <c r="T1097" s="265"/>
      <c r="U1097" s="265"/>
      <c r="V1097" s="265"/>
      <c r="W1097" s="265"/>
      <c r="X1097" s="265"/>
      <c r="Y1097" s="265"/>
      <c r="Z1097" s="265"/>
      <c r="AA1097" s="264"/>
      <c r="AB1097" s="264"/>
      <c r="AC1097" s="264"/>
    </row>
    <row r="1098" spans="1:29">
      <c r="A1098" s="264"/>
      <c r="B1098" s="264"/>
      <c r="C1098" s="264"/>
      <c r="D1098" s="264"/>
      <c r="E1098" s="264"/>
      <c r="F1098" s="265"/>
      <c r="G1098" s="265"/>
      <c r="H1098" s="265"/>
      <c r="I1098" s="265"/>
      <c r="J1098" s="265"/>
      <c r="K1098" s="265"/>
      <c r="L1098" s="265"/>
      <c r="M1098" s="265"/>
      <c r="N1098" s="265"/>
      <c r="O1098" s="265"/>
      <c r="P1098" s="265"/>
      <c r="Q1098" s="265"/>
      <c r="R1098" s="265"/>
      <c r="S1098" s="265"/>
      <c r="T1098" s="265"/>
      <c r="U1098" s="265"/>
      <c r="V1098" s="265"/>
      <c r="W1098" s="265"/>
      <c r="X1098" s="265"/>
      <c r="Y1098" s="265"/>
      <c r="Z1098" s="265"/>
      <c r="AA1098" s="264"/>
      <c r="AB1098" s="264"/>
      <c r="AC1098" s="264"/>
    </row>
    <row r="1099" spans="1:29">
      <c r="A1099" s="264"/>
      <c r="B1099" s="264"/>
      <c r="C1099" s="264"/>
      <c r="D1099" s="264"/>
      <c r="E1099" s="264"/>
      <c r="F1099" s="265"/>
      <c r="G1099" s="265"/>
      <c r="H1099" s="265"/>
      <c r="I1099" s="265"/>
      <c r="J1099" s="265"/>
      <c r="K1099" s="266"/>
      <c r="L1099" s="265"/>
      <c r="M1099" s="265"/>
      <c r="N1099" s="266"/>
      <c r="O1099" s="266"/>
      <c r="P1099" s="266"/>
      <c r="Q1099" s="266"/>
      <c r="R1099" s="265"/>
      <c r="S1099" s="266"/>
      <c r="T1099" s="265"/>
      <c r="U1099" s="265"/>
      <c r="V1099" s="265"/>
      <c r="W1099" s="265"/>
      <c r="X1099" s="265"/>
      <c r="Y1099" s="265"/>
      <c r="Z1099" s="265"/>
      <c r="AA1099" s="264"/>
      <c r="AB1099" s="264"/>
      <c r="AC1099" s="264"/>
    </row>
    <row r="1100" spans="1:29">
      <c r="A1100" s="264"/>
      <c r="B1100" s="264"/>
      <c r="C1100" s="264"/>
      <c r="D1100" s="264"/>
      <c r="E1100" s="264"/>
      <c r="F1100" s="265"/>
      <c r="G1100" s="265"/>
      <c r="H1100" s="265"/>
      <c r="I1100" s="265"/>
      <c r="J1100" s="265"/>
      <c r="K1100" s="264"/>
      <c r="L1100" s="265"/>
      <c r="M1100" s="265"/>
      <c r="N1100" s="264"/>
      <c r="O1100" s="264"/>
      <c r="P1100" s="264"/>
      <c r="Q1100" s="264"/>
      <c r="R1100" s="265"/>
      <c r="S1100" s="264"/>
      <c r="T1100" s="265"/>
      <c r="U1100" s="265"/>
      <c r="V1100" s="265"/>
      <c r="W1100" s="265"/>
      <c r="X1100" s="265"/>
      <c r="Y1100" s="265"/>
      <c r="Z1100" s="265"/>
      <c r="AA1100" s="264"/>
      <c r="AB1100" s="264"/>
      <c r="AC1100" s="264"/>
    </row>
    <row r="1101" spans="1:29">
      <c r="A1101" s="264"/>
      <c r="B1101" s="264"/>
      <c r="C1101" s="264"/>
      <c r="D1101" s="264"/>
      <c r="E1101" s="264"/>
      <c r="F1101" s="265"/>
      <c r="G1101" s="265"/>
      <c r="H1101" s="265"/>
      <c r="I1101" s="265"/>
      <c r="J1101" s="265"/>
      <c r="K1101" s="265"/>
      <c r="L1101" s="265"/>
      <c r="M1101" s="265"/>
      <c r="N1101" s="265"/>
      <c r="O1101" s="265"/>
      <c r="P1101" s="265"/>
      <c r="Q1101" s="265"/>
      <c r="R1101" s="265"/>
      <c r="S1101" s="265"/>
      <c r="T1101" s="265"/>
      <c r="U1101" s="265"/>
      <c r="V1101" s="265"/>
      <c r="W1101" s="265"/>
      <c r="X1101" s="265"/>
      <c r="Y1101" s="265"/>
      <c r="Z1101" s="265"/>
      <c r="AA1101" s="264"/>
      <c r="AB1101" s="264"/>
      <c r="AC1101" s="264"/>
    </row>
    <row r="1102" spans="1:29">
      <c r="A1102" s="264"/>
      <c r="B1102" s="264"/>
      <c r="C1102" s="264"/>
      <c r="D1102" s="264"/>
      <c r="E1102" s="264"/>
      <c r="F1102" s="265"/>
      <c r="G1102" s="265"/>
      <c r="H1102" s="265"/>
      <c r="I1102" s="265"/>
      <c r="J1102" s="265"/>
      <c r="K1102" s="265"/>
      <c r="L1102" s="265"/>
      <c r="M1102" s="265"/>
      <c r="N1102" s="265"/>
      <c r="O1102" s="265"/>
      <c r="P1102" s="265"/>
      <c r="Q1102" s="265"/>
      <c r="R1102" s="265"/>
      <c r="S1102" s="265"/>
      <c r="T1102" s="265"/>
      <c r="U1102" s="265"/>
      <c r="V1102" s="265"/>
      <c r="W1102" s="265"/>
      <c r="X1102" s="265"/>
      <c r="Y1102" s="265"/>
      <c r="Z1102" s="265"/>
      <c r="AA1102" s="264"/>
      <c r="AB1102" s="264"/>
      <c r="AC1102" s="264"/>
    </row>
    <row r="1103" spans="1:29">
      <c r="A1103" s="264"/>
      <c r="B1103" s="264"/>
      <c r="C1103" s="264"/>
      <c r="D1103" s="264"/>
      <c r="E1103" s="264"/>
      <c r="F1103" s="265"/>
      <c r="G1103" s="265"/>
      <c r="H1103" s="265"/>
      <c r="I1103" s="265"/>
      <c r="J1103" s="265"/>
      <c r="K1103" s="265"/>
      <c r="L1103" s="265"/>
      <c r="M1103" s="265"/>
      <c r="N1103" s="265"/>
      <c r="O1103" s="265"/>
      <c r="P1103" s="265"/>
      <c r="Q1103" s="265"/>
      <c r="R1103" s="265"/>
      <c r="S1103" s="265"/>
      <c r="T1103" s="265"/>
      <c r="U1103" s="265"/>
      <c r="V1103" s="265"/>
      <c r="W1103" s="265"/>
      <c r="X1103" s="265"/>
      <c r="Y1103" s="265"/>
      <c r="Z1103" s="265"/>
      <c r="AA1103" s="264"/>
      <c r="AB1103" s="264"/>
      <c r="AC1103" s="264"/>
    </row>
    <row r="1104" spans="1:29">
      <c r="A1104" s="264"/>
      <c r="B1104" s="264"/>
      <c r="C1104" s="264"/>
      <c r="D1104" s="264"/>
      <c r="E1104" s="264"/>
      <c r="F1104" s="265"/>
      <c r="G1104" s="265"/>
      <c r="H1104" s="265"/>
      <c r="I1104" s="265"/>
      <c r="J1104" s="265"/>
      <c r="K1104" s="265"/>
      <c r="L1104" s="265"/>
      <c r="M1104" s="265"/>
      <c r="N1104" s="265"/>
      <c r="O1104" s="265"/>
      <c r="P1104" s="265"/>
      <c r="Q1104" s="265"/>
      <c r="R1104" s="265"/>
      <c r="S1104" s="265"/>
      <c r="T1104" s="265"/>
      <c r="U1104" s="265"/>
      <c r="V1104" s="265"/>
      <c r="W1104" s="265"/>
      <c r="X1104" s="265"/>
      <c r="Y1104" s="265"/>
      <c r="Z1104" s="265"/>
      <c r="AA1104" s="264"/>
      <c r="AB1104" s="264"/>
      <c r="AC1104" s="264"/>
    </row>
    <row r="1105" spans="1:29">
      <c r="A1105" s="264"/>
      <c r="B1105" s="264"/>
      <c r="C1105" s="264"/>
      <c r="D1105" s="264"/>
      <c r="E1105" s="264"/>
      <c r="F1105" s="265"/>
      <c r="G1105" s="265"/>
      <c r="H1105" s="265"/>
      <c r="I1105" s="265"/>
      <c r="J1105" s="265"/>
      <c r="K1105" s="266"/>
      <c r="L1105" s="265"/>
      <c r="M1105" s="265"/>
      <c r="N1105" s="266"/>
      <c r="O1105" s="266"/>
      <c r="P1105" s="266"/>
      <c r="Q1105" s="266"/>
      <c r="R1105" s="265"/>
      <c r="S1105" s="266"/>
      <c r="T1105" s="265"/>
      <c r="U1105" s="265"/>
      <c r="V1105" s="265"/>
      <c r="W1105" s="265"/>
      <c r="X1105" s="265"/>
      <c r="Y1105" s="265"/>
      <c r="Z1105" s="265"/>
      <c r="AA1105" s="264"/>
      <c r="AB1105" s="264"/>
      <c r="AC1105" s="264"/>
    </row>
    <row r="1106" spans="1:29">
      <c r="A1106" s="264"/>
      <c r="B1106" s="264"/>
      <c r="C1106" s="264"/>
      <c r="D1106" s="264"/>
      <c r="E1106" s="264"/>
      <c r="F1106" s="265"/>
      <c r="G1106" s="265"/>
      <c r="H1106" s="265"/>
      <c r="I1106" s="265"/>
      <c r="J1106" s="265"/>
      <c r="K1106" s="266"/>
      <c r="L1106" s="265"/>
      <c r="M1106" s="265"/>
      <c r="N1106" s="266"/>
      <c r="O1106" s="266"/>
      <c r="P1106" s="266"/>
      <c r="Q1106" s="266"/>
      <c r="R1106" s="265"/>
      <c r="S1106" s="266"/>
      <c r="T1106" s="265"/>
      <c r="U1106" s="265"/>
      <c r="V1106" s="265"/>
      <c r="W1106" s="265"/>
      <c r="X1106" s="265"/>
      <c r="Y1106" s="265"/>
      <c r="Z1106" s="265"/>
      <c r="AA1106" s="264"/>
      <c r="AB1106" s="264"/>
      <c r="AC1106" s="264"/>
    </row>
    <row r="1107" spans="1:29">
      <c r="A1107" s="264"/>
      <c r="B1107" s="264"/>
      <c r="C1107" s="264"/>
      <c r="D1107" s="264"/>
      <c r="E1107" s="264"/>
      <c r="F1107" s="265"/>
      <c r="G1107" s="265"/>
      <c r="H1107" s="265"/>
      <c r="I1107" s="265"/>
      <c r="J1107" s="265"/>
      <c r="K1107" s="266"/>
      <c r="L1107" s="265"/>
      <c r="M1107" s="265"/>
      <c r="N1107" s="266"/>
      <c r="O1107" s="266"/>
      <c r="P1107" s="266"/>
      <c r="Q1107" s="266"/>
      <c r="R1107" s="265"/>
      <c r="S1107" s="266"/>
      <c r="T1107" s="265"/>
      <c r="U1107" s="265"/>
      <c r="V1107" s="265"/>
      <c r="W1107" s="265"/>
      <c r="X1107" s="265"/>
      <c r="Y1107" s="265"/>
      <c r="Z1107" s="265"/>
      <c r="AA1107" s="264"/>
      <c r="AB1107" s="264"/>
      <c r="AC1107" s="264"/>
    </row>
    <row r="1108" spans="1:29">
      <c r="A1108" s="264"/>
      <c r="B1108" s="264"/>
      <c r="C1108" s="264"/>
      <c r="D1108" s="264"/>
      <c r="E1108" s="264"/>
      <c r="F1108" s="265"/>
      <c r="G1108" s="265"/>
      <c r="H1108" s="265"/>
      <c r="I1108" s="265"/>
      <c r="J1108" s="265"/>
      <c r="K1108" s="266"/>
      <c r="L1108" s="265"/>
      <c r="M1108" s="265"/>
      <c r="N1108" s="266"/>
      <c r="O1108" s="266"/>
      <c r="P1108" s="266"/>
      <c r="Q1108" s="266"/>
      <c r="R1108" s="265"/>
      <c r="S1108" s="266"/>
      <c r="T1108" s="265"/>
      <c r="U1108" s="265"/>
      <c r="V1108" s="265"/>
      <c r="W1108" s="265"/>
      <c r="X1108" s="265"/>
      <c r="Y1108" s="265"/>
      <c r="Z1108" s="265"/>
      <c r="AA1108" s="264"/>
      <c r="AB1108" s="264"/>
      <c r="AC1108" s="264"/>
    </row>
    <row r="1109" spans="1:29">
      <c r="A1109" s="264"/>
      <c r="B1109" s="264"/>
      <c r="C1109" s="264"/>
      <c r="D1109" s="264"/>
      <c r="E1109" s="264"/>
      <c r="F1109" s="265"/>
      <c r="G1109" s="265"/>
      <c r="H1109" s="265"/>
      <c r="I1109" s="265"/>
      <c r="J1109" s="265"/>
      <c r="K1109" s="266"/>
      <c r="L1109" s="265"/>
      <c r="M1109" s="265"/>
      <c r="N1109" s="266"/>
      <c r="O1109" s="266"/>
      <c r="P1109" s="266"/>
      <c r="Q1109" s="266"/>
      <c r="R1109" s="265"/>
      <c r="S1109" s="266"/>
      <c r="T1109" s="265"/>
      <c r="U1109" s="265"/>
      <c r="V1109" s="265"/>
      <c r="W1109" s="265"/>
      <c r="X1109" s="265"/>
      <c r="Y1109" s="265"/>
      <c r="Z1109" s="265"/>
      <c r="AA1109" s="264"/>
      <c r="AB1109" s="264"/>
      <c r="AC1109" s="264"/>
    </row>
    <row r="1110" spans="1:29">
      <c r="A1110" s="264"/>
      <c r="B1110" s="264"/>
      <c r="C1110" s="264"/>
      <c r="D1110" s="264"/>
      <c r="E1110" s="264"/>
      <c r="F1110" s="265"/>
      <c r="G1110" s="265"/>
      <c r="H1110" s="265"/>
      <c r="I1110" s="265"/>
      <c r="J1110" s="265"/>
      <c r="K1110" s="266"/>
      <c r="L1110" s="265"/>
      <c r="M1110" s="265"/>
      <c r="N1110" s="266"/>
      <c r="O1110" s="266"/>
      <c r="P1110" s="266"/>
      <c r="Q1110" s="266"/>
      <c r="R1110" s="265"/>
      <c r="S1110" s="266"/>
      <c r="T1110" s="265"/>
      <c r="U1110" s="265"/>
      <c r="V1110" s="265"/>
      <c r="W1110" s="265"/>
      <c r="X1110" s="265"/>
      <c r="Y1110" s="265"/>
      <c r="Z1110" s="265"/>
      <c r="AA1110" s="264"/>
      <c r="AB1110" s="264"/>
      <c r="AC1110" s="264"/>
    </row>
    <row r="1111" spans="1:29">
      <c r="A1111" s="264"/>
      <c r="B1111" s="264"/>
      <c r="C1111" s="264"/>
      <c r="D1111" s="264"/>
      <c r="E1111" s="264"/>
      <c r="F1111" s="265"/>
      <c r="G1111" s="265"/>
      <c r="H1111" s="265"/>
      <c r="I1111" s="265"/>
      <c r="J1111" s="265"/>
      <c r="K1111" s="266"/>
      <c r="L1111" s="265"/>
      <c r="M1111" s="265"/>
      <c r="N1111" s="266"/>
      <c r="O1111" s="266"/>
      <c r="P1111" s="266"/>
      <c r="Q1111" s="266"/>
      <c r="R1111" s="265"/>
      <c r="S1111" s="266"/>
      <c r="T1111" s="265"/>
      <c r="U1111" s="265"/>
      <c r="V1111" s="265"/>
      <c r="W1111" s="265"/>
      <c r="X1111" s="265"/>
      <c r="Y1111" s="265"/>
      <c r="Z1111" s="265"/>
      <c r="AA1111" s="264"/>
      <c r="AB1111" s="264"/>
      <c r="AC1111" s="264"/>
    </row>
    <row r="1112" spans="1:29">
      <c r="A1112" s="264"/>
      <c r="B1112" s="264"/>
      <c r="C1112" s="264"/>
      <c r="D1112" s="264"/>
      <c r="E1112" s="264"/>
      <c r="F1112" s="265"/>
      <c r="G1112" s="265"/>
      <c r="H1112" s="265"/>
      <c r="I1112" s="265"/>
      <c r="J1112" s="265"/>
      <c r="K1112" s="266"/>
      <c r="L1112" s="265"/>
      <c r="M1112" s="265"/>
      <c r="N1112" s="266"/>
      <c r="O1112" s="266"/>
      <c r="P1112" s="266"/>
      <c r="Q1112" s="266"/>
      <c r="R1112" s="265"/>
      <c r="S1112" s="266"/>
      <c r="T1112" s="265"/>
      <c r="U1112" s="265"/>
      <c r="V1112" s="265"/>
      <c r="W1112" s="265"/>
      <c r="X1112" s="265"/>
      <c r="Y1112" s="265"/>
      <c r="Z1112" s="265"/>
      <c r="AA1112" s="264"/>
      <c r="AB1112" s="264"/>
      <c r="AC1112" s="264"/>
    </row>
    <row r="1113" spans="1:29">
      <c r="A1113" s="264"/>
      <c r="B1113" s="264"/>
      <c r="C1113" s="264"/>
      <c r="D1113" s="264"/>
      <c r="E1113" s="264"/>
      <c r="F1113" s="265"/>
      <c r="G1113" s="265"/>
      <c r="H1113" s="265"/>
      <c r="I1113" s="265"/>
      <c r="J1113" s="265"/>
      <c r="K1113" s="266"/>
      <c r="L1113" s="265"/>
      <c r="M1113" s="265"/>
      <c r="N1113" s="266"/>
      <c r="O1113" s="266"/>
      <c r="P1113" s="266"/>
      <c r="Q1113" s="266"/>
      <c r="R1113" s="265"/>
      <c r="S1113" s="266"/>
      <c r="T1113" s="265"/>
      <c r="U1113" s="265"/>
      <c r="V1113" s="265"/>
      <c r="W1113" s="265"/>
      <c r="X1113" s="265"/>
      <c r="Y1113" s="265"/>
      <c r="Z1113" s="265"/>
      <c r="AA1113" s="264"/>
      <c r="AB1113" s="264"/>
      <c r="AC1113" s="264"/>
    </row>
    <row r="1114" spans="1:29">
      <c r="A1114" s="264"/>
      <c r="B1114" s="264"/>
      <c r="C1114" s="264"/>
      <c r="D1114" s="264"/>
      <c r="E1114" s="264"/>
      <c r="F1114" s="265"/>
      <c r="G1114" s="265"/>
      <c r="H1114" s="265"/>
      <c r="I1114" s="265"/>
      <c r="J1114" s="265"/>
      <c r="K1114" s="266"/>
      <c r="L1114" s="265"/>
      <c r="M1114" s="265"/>
      <c r="N1114" s="266"/>
      <c r="O1114" s="266"/>
      <c r="P1114" s="266"/>
      <c r="Q1114" s="266"/>
      <c r="R1114" s="265"/>
      <c r="S1114" s="266"/>
      <c r="T1114" s="265"/>
      <c r="U1114" s="265"/>
      <c r="V1114" s="265"/>
      <c r="W1114" s="265"/>
      <c r="X1114" s="265"/>
      <c r="Y1114" s="265"/>
      <c r="Z1114" s="265"/>
      <c r="AA1114" s="264"/>
      <c r="AB1114" s="264"/>
      <c r="AC1114" s="264"/>
    </row>
    <row r="1115" spans="1:29">
      <c r="A1115" s="264"/>
      <c r="B1115" s="264"/>
      <c r="C1115" s="264"/>
      <c r="D1115" s="264"/>
      <c r="E1115" s="264"/>
      <c r="F1115" s="265"/>
      <c r="G1115" s="265"/>
      <c r="H1115" s="265"/>
      <c r="I1115" s="265"/>
      <c r="J1115" s="265"/>
      <c r="K1115" s="266"/>
      <c r="L1115" s="265"/>
      <c r="M1115" s="265"/>
      <c r="N1115" s="266"/>
      <c r="O1115" s="266"/>
      <c r="P1115" s="266"/>
      <c r="Q1115" s="266"/>
      <c r="R1115" s="265"/>
      <c r="S1115" s="266"/>
      <c r="T1115" s="265"/>
      <c r="U1115" s="265"/>
      <c r="V1115" s="265"/>
      <c r="W1115" s="265"/>
      <c r="X1115" s="265"/>
      <c r="Y1115" s="265"/>
      <c r="Z1115" s="265"/>
      <c r="AA1115" s="264"/>
      <c r="AB1115" s="264"/>
      <c r="AC1115" s="264"/>
    </row>
    <row r="1116" spans="1:29">
      <c r="A1116" s="264"/>
      <c r="B1116" s="264"/>
      <c r="C1116" s="264"/>
      <c r="D1116" s="264"/>
      <c r="E1116" s="264"/>
      <c r="F1116" s="265"/>
      <c r="G1116" s="265"/>
      <c r="H1116" s="265"/>
      <c r="I1116" s="265"/>
      <c r="J1116" s="265"/>
      <c r="K1116" s="266"/>
      <c r="L1116" s="265"/>
      <c r="M1116" s="265"/>
      <c r="N1116" s="266"/>
      <c r="O1116" s="266"/>
      <c r="P1116" s="266"/>
      <c r="Q1116" s="266"/>
      <c r="R1116" s="265"/>
      <c r="S1116" s="266"/>
      <c r="T1116" s="265"/>
      <c r="U1116" s="265"/>
      <c r="V1116" s="265"/>
      <c r="W1116" s="265"/>
      <c r="X1116" s="265"/>
      <c r="Y1116" s="265"/>
      <c r="Z1116" s="265"/>
      <c r="AA1116" s="264"/>
      <c r="AB1116" s="264"/>
      <c r="AC1116" s="264"/>
    </row>
    <row r="1117" spans="1:29">
      <c r="A1117" s="264"/>
      <c r="B1117" s="264"/>
      <c r="C1117" s="264"/>
      <c r="D1117" s="264"/>
      <c r="E1117" s="264"/>
      <c r="F1117" s="265"/>
      <c r="G1117" s="265"/>
      <c r="H1117" s="265"/>
      <c r="I1117" s="265"/>
      <c r="J1117" s="265"/>
      <c r="K1117" s="266"/>
      <c r="L1117" s="265"/>
      <c r="M1117" s="265"/>
      <c r="N1117" s="266"/>
      <c r="O1117" s="266"/>
      <c r="P1117" s="266"/>
      <c r="Q1117" s="266"/>
      <c r="R1117" s="265"/>
      <c r="S1117" s="266"/>
      <c r="T1117" s="265"/>
      <c r="U1117" s="265"/>
      <c r="V1117" s="265"/>
      <c r="W1117" s="265"/>
      <c r="X1117" s="265"/>
      <c r="Y1117" s="265"/>
      <c r="Z1117" s="265"/>
      <c r="AA1117" s="264"/>
      <c r="AB1117" s="264"/>
      <c r="AC1117" s="264"/>
    </row>
    <row r="1118" spans="1:29">
      <c r="A1118" s="264"/>
      <c r="B1118" s="264"/>
      <c r="C1118" s="264"/>
      <c r="D1118" s="264"/>
      <c r="E1118" s="264"/>
      <c r="F1118" s="265"/>
      <c r="G1118" s="265"/>
      <c r="H1118" s="265"/>
      <c r="I1118" s="265"/>
      <c r="J1118" s="265"/>
      <c r="K1118" s="266"/>
      <c r="L1118" s="265"/>
      <c r="M1118" s="265"/>
      <c r="N1118" s="266"/>
      <c r="O1118" s="266"/>
      <c r="P1118" s="266"/>
      <c r="Q1118" s="266"/>
      <c r="R1118" s="265"/>
      <c r="S1118" s="266"/>
      <c r="T1118" s="265"/>
      <c r="U1118" s="265"/>
      <c r="V1118" s="265"/>
      <c r="W1118" s="265"/>
      <c r="X1118" s="265"/>
      <c r="Y1118" s="265"/>
      <c r="Z1118" s="265"/>
      <c r="AA1118" s="264"/>
      <c r="AB1118" s="264"/>
      <c r="AC1118" s="264"/>
    </row>
    <row r="1119" spans="1:29">
      <c r="A1119" s="264"/>
      <c r="B1119" s="264"/>
      <c r="C1119" s="264"/>
      <c r="D1119" s="264"/>
      <c r="E1119" s="264"/>
      <c r="F1119" s="265"/>
      <c r="G1119" s="265"/>
      <c r="H1119" s="265"/>
      <c r="I1119" s="265"/>
      <c r="J1119" s="265"/>
      <c r="K1119" s="266"/>
      <c r="L1119" s="265"/>
      <c r="M1119" s="265"/>
      <c r="N1119" s="266"/>
      <c r="O1119" s="266"/>
      <c r="P1119" s="266"/>
      <c r="Q1119" s="266"/>
      <c r="R1119" s="265"/>
      <c r="S1119" s="266"/>
      <c r="T1119" s="265"/>
      <c r="U1119" s="265"/>
      <c r="V1119" s="265"/>
      <c r="W1119" s="265"/>
      <c r="X1119" s="265"/>
      <c r="Y1119" s="265"/>
      <c r="Z1119" s="265"/>
      <c r="AA1119" s="264"/>
      <c r="AB1119" s="264"/>
      <c r="AC1119" s="264"/>
    </row>
    <row r="1120" spans="1:29">
      <c r="A1120" s="264"/>
      <c r="B1120" s="264"/>
      <c r="C1120" s="264"/>
      <c r="D1120" s="264"/>
      <c r="E1120" s="264"/>
      <c r="F1120" s="265"/>
      <c r="G1120" s="265"/>
      <c r="H1120" s="265"/>
      <c r="I1120" s="265"/>
      <c r="J1120" s="265"/>
      <c r="K1120" s="266"/>
      <c r="L1120" s="265"/>
      <c r="M1120" s="265"/>
      <c r="N1120" s="266"/>
      <c r="O1120" s="266"/>
      <c r="P1120" s="266"/>
      <c r="Q1120" s="266"/>
      <c r="R1120" s="265"/>
      <c r="S1120" s="266"/>
      <c r="T1120" s="265"/>
      <c r="U1120" s="265"/>
      <c r="V1120" s="265"/>
      <c r="W1120" s="265"/>
      <c r="X1120" s="265"/>
      <c r="Y1120" s="265"/>
      <c r="Z1120" s="265"/>
      <c r="AA1120" s="264"/>
      <c r="AB1120" s="264"/>
      <c r="AC1120" s="264"/>
    </row>
    <row r="1121" spans="1:29">
      <c r="A1121" s="264"/>
      <c r="B1121" s="264"/>
      <c r="C1121" s="264"/>
      <c r="D1121" s="264"/>
      <c r="E1121" s="264"/>
      <c r="F1121" s="265"/>
      <c r="G1121" s="265"/>
      <c r="H1121" s="265"/>
      <c r="I1121" s="265"/>
      <c r="J1121" s="265"/>
      <c r="K1121" s="266"/>
      <c r="L1121" s="265"/>
      <c r="M1121" s="265"/>
      <c r="N1121" s="266"/>
      <c r="O1121" s="266"/>
      <c r="P1121" s="266"/>
      <c r="Q1121" s="266"/>
      <c r="R1121" s="265"/>
      <c r="S1121" s="266"/>
      <c r="T1121" s="265"/>
      <c r="U1121" s="265"/>
      <c r="V1121" s="265"/>
      <c r="W1121" s="265"/>
      <c r="X1121" s="265"/>
      <c r="Y1121" s="265"/>
      <c r="Z1121" s="265"/>
      <c r="AA1121" s="264"/>
      <c r="AB1121" s="264"/>
      <c r="AC1121" s="264"/>
    </row>
    <row r="1122" spans="1:29">
      <c r="A1122" s="264"/>
      <c r="B1122" s="264"/>
      <c r="C1122" s="264"/>
      <c r="D1122" s="264"/>
      <c r="E1122" s="264"/>
      <c r="F1122" s="265"/>
      <c r="G1122" s="265"/>
      <c r="H1122" s="265"/>
      <c r="I1122" s="265"/>
      <c r="J1122" s="265"/>
      <c r="K1122" s="266"/>
      <c r="L1122" s="265"/>
      <c r="M1122" s="265"/>
      <c r="N1122" s="266"/>
      <c r="O1122" s="266"/>
      <c r="P1122" s="266"/>
      <c r="Q1122" s="266"/>
      <c r="R1122" s="265"/>
      <c r="S1122" s="266"/>
      <c r="T1122" s="265"/>
      <c r="U1122" s="265"/>
      <c r="V1122" s="265"/>
      <c r="W1122" s="265"/>
      <c r="X1122" s="265"/>
      <c r="Y1122" s="265"/>
      <c r="Z1122" s="265"/>
      <c r="AA1122" s="264"/>
      <c r="AB1122" s="264"/>
      <c r="AC1122" s="264"/>
    </row>
    <row r="1123" spans="1:29">
      <c r="A1123" s="264"/>
      <c r="B1123" s="264"/>
      <c r="C1123" s="264"/>
      <c r="D1123" s="264"/>
      <c r="E1123" s="264"/>
      <c r="F1123" s="265"/>
      <c r="G1123" s="265"/>
      <c r="H1123" s="265"/>
      <c r="I1123" s="265"/>
      <c r="J1123" s="265"/>
      <c r="K1123" s="266"/>
      <c r="L1123" s="265"/>
      <c r="M1123" s="265"/>
      <c r="N1123" s="266"/>
      <c r="O1123" s="266"/>
      <c r="P1123" s="266"/>
      <c r="Q1123" s="266"/>
      <c r="R1123" s="265"/>
      <c r="S1123" s="266"/>
      <c r="T1123" s="265"/>
      <c r="U1123" s="265"/>
      <c r="V1123" s="265"/>
      <c r="W1123" s="265"/>
      <c r="X1123" s="265"/>
      <c r="Y1123" s="265"/>
      <c r="Z1123" s="265"/>
      <c r="AA1123" s="264"/>
      <c r="AB1123" s="264"/>
      <c r="AC1123" s="264"/>
    </row>
    <row r="1124" spans="1:29">
      <c r="A1124" s="264"/>
      <c r="B1124" s="264"/>
      <c r="C1124" s="264"/>
      <c r="D1124" s="264"/>
      <c r="E1124" s="264"/>
      <c r="F1124" s="265"/>
      <c r="G1124" s="265"/>
      <c r="H1124" s="265"/>
      <c r="I1124" s="265"/>
      <c r="J1124" s="265"/>
      <c r="K1124" s="266"/>
      <c r="L1124" s="265"/>
      <c r="M1124" s="265"/>
      <c r="N1124" s="266"/>
      <c r="O1124" s="266"/>
      <c r="P1124" s="266"/>
      <c r="Q1124" s="266"/>
      <c r="R1124" s="265"/>
      <c r="S1124" s="266"/>
      <c r="T1124" s="265"/>
      <c r="U1124" s="265"/>
      <c r="V1124" s="265"/>
      <c r="W1124" s="265"/>
      <c r="X1124" s="265"/>
      <c r="Y1124" s="265"/>
      <c r="Z1124" s="265"/>
      <c r="AA1124" s="264"/>
      <c r="AB1124" s="264"/>
      <c r="AC1124" s="264"/>
    </row>
    <row r="1125" spans="1:29">
      <c r="A1125" s="264"/>
      <c r="B1125" s="264"/>
      <c r="C1125" s="264"/>
      <c r="D1125" s="264"/>
      <c r="E1125" s="264"/>
      <c r="F1125" s="265"/>
      <c r="G1125" s="265"/>
      <c r="H1125" s="265"/>
      <c r="I1125" s="265"/>
      <c r="J1125" s="265"/>
      <c r="K1125" s="266"/>
      <c r="L1125" s="265"/>
      <c r="M1125" s="265"/>
      <c r="N1125" s="266"/>
      <c r="O1125" s="266"/>
      <c r="P1125" s="266"/>
      <c r="Q1125" s="266"/>
      <c r="R1125" s="265"/>
      <c r="S1125" s="266"/>
      <c r="T1125" s="265"/>
      <c r="U1125" s="265"/>
      <c r="V1125" s="265"/>
      <c r="W1125" s="265"/>
      <c r="X1125" s="265"/>
      <c r="Y1125" s="265"/>
      <c r="Z1125" s="265"/>
      <c r="AA1125" s="264"/>
      <c r="AB1125" s="264"/>
      <c r="AC1125" s="264"/>
    </row>
    <row r="1126" spans="1:29">
      <c r="A1126" s="264"/>
      <c r="B1126" s="264"/>
      <c r="C1126" s="264"/>
      <c r="D1126" s="264"/>
      <c r="E1126" s="264"/>
      <c r="F1126" s="265"/>
      <c r="G1126" s="265"/>
      <c r="H1126" s="265"/>
      <c r="I1126" s="265"/>
      <c r="J1126" s="265"/>
      <c r="K1126" s="266"/>
      <c r="L1126" s="265"/>
      <c r="M1126" s="265"/>
      <c r="N1126" s="266"/>
      <c r="O1126" s="266"/>
      <c r="P1126" s="266"/>
      <c r="Q1126" s="266"/>
      <c r="R1126" s="265"/>
      <c r="S1126" s="266"/>
      <c r="T1126" s="265"/>
      <c r="U1126" s="265"/>
      <c r="V1126" s="265"/>
      <c r="W1126" s="265"/>
      <c r="X1126" s="265"/>
      <c r="Y1126" s="265"/>
      <c r="Z1126" s="265"/>
      <c r="AA1126" s="264"/>
      <c r="AB1126" s="264"/>
      <c r="AC1126" s="264"/>
    </row>
    <row r="1127" spans="1:29">
      <c r="A1127" s="264"/>
      <c r="B1127" s="264"/>
      <c r="C1127" s="264"/>
      <c r="D1127" s="264"/>
      <c r="E1127" s="264"/>
      <c r="F1127" s="265"/>
      <c r="G1127" s="265"/>
      <c r="H1127" s="265"/>
      <c r="I1127" s="265"/>
      <c r="J1127" s="265"/>
      <c r="K1127" s="266"/>
      <c r="L1127" s="265"/>
      <c r="M1127" s="265"/>
      <c r="N1127" s="266"/>
      <c r="O1127" s="266"/>
      <c r="P1127" s="266"/>
      <c r="Q1127" s="266"/>
      <c r="R1127" s="265"/>
      <c r="S1127" s="266"/>
      <c r="T1127" s="265"/>
      <c r="U1127" s="265"/>
      <c r="V1127" s="265"/>
      <c r="W1127" s="265"/>
      <c r="X1127" s="265"/>
      <c r="Y1127" s="265"/>
      <c r="Z1127" s="265"/>
      <c r="AA1127" s="264"/>
      <c r="AB1127" s="264"/>
      <c r="AC1127" s="264"/>
    </row>
    <row r="1128" spans="1:29">
      <c r="A1128" s="264"/>
      <c r="B1128" s="264"/>
      <c r="C1128" s="264"/>
      <c r="D1128" s="264"/>
      <c r="E1128" s="264"/>
      <c r="F1128" s="265"/>
      <c r="G1128" s="265"/>
      <c r="H1128" s="265"/>
      <c r="I1128" s="265"/>
      <c r="J1128" s="265"/>
      <c r="K1128" s="266"/>
      <c r="L1128" s="265"/>
      <c r="M1128" s="265"/>
      <c r="N1128" s="266"/>
      <c r="O1128" s="266"/>
      <c r="P1128" s="266"/>
      <c r="Q1128" s="266"/>
      <c r="R1128" s="265"/>
      <c r="S1128" s="266"/>
      <c r="T1128" s="265"/>
      <c r="U1128" s="265"/>
      <c r="V1128" s="265"/>
      <c r="W1128" s="265"/>
      <c r="X1128" s="265"/>
      <c r="Y1128" s="265"/>
      <c r="Z1128" s="265"/>
      <c r="AA1128" s="264"/>
      <c r="AB1128" s="264"/>
      <c r="AC1128" s="264"/>
    </row>
    <row r="1129" spans="1:29">
      <c r="A1129" s="264"/>
      <c r="B1129" s="264"/>
      <c r="C1129" s="264"/>
      <c r="D1129" s="264"/>
      <c r="E1129" s="264"/>
      <c r="F1129" s="265"/>
      <c r="G1129" s="265"/>
      <c r="H1129" s="265"/>
      <c r="I1129" s="265"/>
      <c r="J1129" s="265"/>
      <c r="K1129" s="266"/>
      <c r="L1129" s="265"/>
      <c r="M1129" s="265"/>
      <c r="N1129" s="266"/>
      <c r="O1129" s="266"/>
      <c r="P1129" s="266"/>
      <c r="Q1129" s="266"/>
      <c r="R1129" s="265"/>
      <c r="S1129" s="266"/>
      <c r="T1129" s="265"/>
      <c r="U1129" s="265"/>
      <c r="V1129" s="265"/>
      <c r="W1129" s="265"/>
      <c r="X1129" s="265"/>
      <c r="Y1129" s="265"/>
      <c r="Z1129" s="265"/>
      <c r="AA1129" s="264"/>
      <c r="AB1129" s="264"/>
      <c r="AC1129" s="264"/>
    </row>
    <row r="1130" spans="1:29">
      <c r="A1130" s="264"/>
      <c r="B1130" s="264"/>
      <c r="C1130" s="264"/>
      <c r="D1130" s="264"/>
      <c r="E1130" s="264"/>
      <c r="F1130" s="265"/>
      <c r="G1130" s="265"/>
      <c r="H1130" s="265"/>
      <c r="I1130" s="265"/>
      <c r="J1130" s="265"/>
      <c r="K1130" s="266"/>
      <c r="L1130" s="265"/>
      <c r="M1130" s="265"/>
      <c r="N1130" s="266"/>
      <c r="O1130" s="266"/>
      <c r="P1130" s="266"/>
      <c r="Q1130" s="266"/>
      <c r="R1130" s="265"/>
      <c r="S1130" s="266"/>
      <c r="T1130" s="265"/>
      <c r="U1130" s="265"/>
      <c r="V1130" s="265"/>
      <c r="W1130" s="265"/>
      <c r="X1130" s="265"/>
      <c r="Y1130" s="265"/>
      <c r="Z1130" s="265"/>
      <c r="AA1130" s="264"/>
      <c r="AB1130" s="264"/>
      <c r="AC1130" s="264"/>
    </row>
    <row r="1131" spans="1:29">
      <c r="A1131" s="264"/>
      <c r="B1131" s="264"/>
      <c r="C1131" s="264"/>
      <c r="D1131" s="264"/>
      <c r="E1131" s="264"/>
      <c r="F1131" s="265"/>
      <c r="G1131" s="265"/>
      <c r="H1131" s="265"/>
      <c r="I1131" s="265"/>
      <c r="J1131" s="265"/>
      <c r="K1131" s="266"/>
      <c r="L1131" s="265"/>
      <c r="M1131" s="265"/>
      <c r="N1131" s="266"/>
      <c r="O1131" s="266"/>
      <c r="P1131" s="266"/>
      <c r="Q1131" s="266"/>
      <c r="R1131" s="265"/>
      <c r="S1131" s="266"/>
      <c r="T1131" s="265"/>
      <c r="U1131" s="265"/>
      <c r="V1131" s="265"/>
      <c r="W1131" s="265"/>
      <c r="X1131" s="265"/>
      <c r="Y1131" s="265"/>
      <c r="Z1131" s="265"/>
      <c r="AA1131" s="264"/>
      <c r="AB1131" s="264"/>
      <c r="AC1131" s="264"/>
    </row>
    <row r="1132" spans="1:29">
      <c r="A1132" s="264"/>
      <c r="B1132" s="264"/>
      <c r="C1132" s="264"/>
      <c r="D1132" s="264"/>
      <c r="E1132" s="264"/>
      <c r="F1132" s="265"/>
      <c r="G1132" s="265"/>
      <c r="H1132" s="265"/>
      <c r="I1132" s="265"/>
      <c r="J1132" s="265"/>
      <c r="K1132" s="266"/>
      <c r="L1132" s="265"/>
      <c r="M1132" s="265"/>
      <c r="N1132" s="266"/>
      <c r="O1132" s="266"/>
      <c r="P1132" s="266"/>
      <c r="Q1132" s="266"/>
      <c r="R1132" s="265"/>
      <c r="S1132" s="266"/>
      <c r="T1132" s="265"/>
      <c r="U1132" s="265"/>
      <c r="V1132" s="265"/>
      <c r="W1132" s="265"/>
      <c r="X1132" s="265"/>
      <c r="Y1132" s="265"/>
      <c r="Z1132" s="265"/>
      <c r="AA1132" s="264"/>
      <c r="AB1132" s="264"/>
      <c r="AC1132" s="264"/>
    </row>
    <row r="1133" spans="1:29">
      <c r="A1133" s="264"/>
      <c r="B1133" s="264"/>
      <c r="C1133" s="264"/>
      <c r="D1133" s="264"/>
      <c r="E1133" s="264"/>
      <c r="F1133" s="265"/>
      <c r="G1133" s="265"/>
      <c r="H1133" s="265"/>
      <c r="I1133" s="265"/>
      <c r="J1133" s="265"/>
      <c r="K1133" s="266"/>
      <c r="L1133" s="265"/>
      <c r="M1133" s="265"/>
      <c r="N1133" s="266"/>
      <c r="O1133" s="266"/>
      <c r="P1133" s="266"/>
      <c r="Q1133" s="266"/>
      <c r="R1133" s="265"/>
      <c r="S1133" s="266"/>
      <c r="T1133" s="265"/>
      <c r="U1133" s="265"/>
      <c r="V1133" s="265"/>
      <c r="W1133" s="265"/>
      <c r="X1133" s="265"/>
      <c r="Y1133" s="265"/>
      <c r="Z1133" s="265"/>
      <c r="AA1133" s="264"/>
      <c r="AB1133" s="264"/>
      <c r="AC1133" s="264"/>
    </row>
    <row r="1134" spans="1:29">
      <c r="A1134" s="264"/>
      <c r="B1134" s="264"/>
      <c r="C1134" s="264"/>
      <c r="D1134" s="264"/>
      <c r="E1134" s="264"/>
      <c r="F1134" s="265"/>
      <c r="G1134" s="265"/>
      <c r="H1134" s="265"/>
      <c r="I1134" s="265"/>
      <c r="J1134" s="265"/>
      <c r="K1134" s="266"/>
      <c r="L1134" s="265"/>
      <c r="M1134" s="265"/>
      <c r="N1134" s="266"/>
      <c r="O1134" s="266"/>
      <c r="P1134" s="266"/>
      <c r="Q1134" s="266"/>
      <c r="R1134" s="265"/>
      <c r="S1134" s="266"/>
      <c r="T1134" s="265"/>
      <c r="U1134" s="265"/>
      <c r="V1134" s="265"/>
      <c r="W1134" s="265"/>
      <c r="X1134" s="265"/>
      <c r="Y1134" s="265"/>
      <c r="Z1134" s="265"/>
      <c r="AA1134" s="264"/>
      <c r="AB1134" s="264"/>
      <c r="AC1134" s="264"/>
    </row>
    <row r="1135" spans="1:29">
      <c r="A1135" s="264"/>
      <c r="B1135" s="264"/>
      <c r="C1135" s="264"/>
      <c r="D1135" s="264"/>
      <c r="E1135" s="264"/>
      <c r="F1135" s="265"/>
      <c r="G1135" s="265"/>
      <c r="H1135" s="265"/>
      <c r="I1135" s="265"/>
      <c r="J1135" s="265"/>
      <c r="K1135" s="266"/>
      <c r="L1135" s="265"/>
      <c r="M1135" s="265"/>
      <c r="N1135" s="266"/>
      <c r="O1135" s="266"/>
      <c r="P1135" s="266"/>
      <c r="Q1135" s="266"/>
      <c r="R1135" s="265"/>
      <c r="S1135" s="266"/>
      <c r="T1135" s="265"/>
      <c r="U1135" s="265"/>
      <c r="V1135" s="265"/>
      <c r="W1135" s="265"/>
      <c r="X1135" s="265"/>
      <c r="Y1135" s="265"/>
      <c r="Z1135" s="265"/>
      <c r="AA1135" s="264"/>
      <c r="AB1135" s="264"/>
      <c r="AC1135" s="264"/>
    </row>
    <row r="1136" spans="1:29">
      <c r="A1136" s="264"/>
      <c r="B1136" s="264"/>
      <c r="C1136" s="264"/>
      <c r="D1136" s="264"/>
      <c r="E1136" s="264"/>
      <c r="F1136" s="265"/>
      <c r="G1136" s="265"/>
      <c r="H1136" s="265"/>
      <c r="I1136" s="265"/>
      <c r="J1136" s="265"/>
      <c r="K1136" s="266"/>
      <c r="L1136" s="265"/>
      <c r="M1136" s="265"/>
      <c r="N1136" s="266"/>
      <c r="O1136" s="266"/>
      <c r="P1136" s="266"/>
      <c r="Q1136" s="266"/>
      <c r="R1136" s="265"/>
      <c r="S1136" s="266"/>
      <c r="T1136" s="265"/>
      <c r="U1136" s="265"/>
      <c r="V1136" s="265"/>
      <c r="W1136" s="265"/>
      <c r="X1136" s="265"/>
      <c r="Y1136" s="265"/>
      <c r="Z1136" s="265"/>
      <c r="AA1136" s="264"/>
      <c r="AB1136" s="264"/>
      <c r="AC1136" s="264"/>
    </row>
    <row r="1137" spans="1:29">
      <c r="A1137" s="264"/>
      <c r="B1137" s="264"/>
      <c r="C1137" s="264"/>
      <c r="D1137" s="264"/>
      <c r="E1137" s="264"/>
      <c r="F1137" s="265"/>
      <c r="G1137" s="265"/>
      <c r="H1137" s="265"/>
      <c r="I1137" s="265"/>
      <c r="J1137" s="265"/>
      <c r="K1137" s="266"/>
      <c r="L1137" s="265"/>
      <c r="M1137" s="265"/>
      <c r="N1137" s="266"/>
      <c r="O1137" s="266"/>
      <c r="P1137" s="266"/>
      <c r="Q1137" s="266"/>
      <c r="R1137" s="265"/>
      <c r="S1137" s="266"/>
      <c r="T1137" s="265"/>
      <c r="U1137" s="265"/>
      <c r="V1137" s="265"/>
      <c r="W1137" s="265"/>
      <c r="X1137" s="265"/>
      <c r="Y1137" s="265"/>
      <c r="Z1137" s="265"/>
      <c r="AA1137" s="264"/>
      <c r="AB1137" s="264"/>
      <c r="AC1137" s="264"/>
    </row>
    <row r="1138" spans="1:29">
      <c r="A1138" s="264"/>
      <c r="B1138" s="264"/>
      <c r="C1138" s="264"/>
      <c r="D1138" s="264"/>
      <c r="E1138" s="264"/>
      <c r="F1138" s="265"/>
      <c r="G1138" s="265"/>
      <c r="H1138" s="265"/>
      <c r="I1138" s="265"/>
      <c r="J1138" s="265"/>
      <c r="K1138" s="266"/>
      <c r="L1138" s="265"/>
      <c r="M1138" s="265"/>
      <c r="N1138" s="266"/>
      <c r="O1138" s="266"/>
      <c r="P1138" s="266"/>
      <c r="Q1138" s="266"/>
      <c r="R1138" s="265"/>
      <c r="S1138" s="266"/>
      <c r="T1138" s="265"/>
      <c r="U1138" s="265"/>
      <c r="V1138" s="265"/>
      <c r="W1138" s="265"/>
      <c r="X1138" s="265"/>
      <c r="Y1138" s="265"/>
      <c r="Z1138" s="265"/>
      <c r="AA1138" s="264"/>
      <c r="AB1138" s="264"/>
      <c r="AC1138" s="264"/>
    </row>
    <row r="1139" spans="1:29">
      <c r="A1139" s="264"/>
      <c r="B1139" s="264"/>
      <c r="C1139" s="264"/>
      <c r="D1139" s="264"/>
      <c r="E1139" s="264"/>
      <c r="F1139" s="265"/>
      <c r="G1139" s="265"/>
      <c r="H1139" s="265"/>
      <c r="I1139" s="265"/>
      <c r="J1139" s="265"/>
      <c r="K1139" s="266"/>
      <c r="L1139" s="265"/>
      <c r="M1139" s="265"/>
      <c r="N1139" s="266"/>
      <c r="O1139" s="266"/>
      <c r="P1139" s="266"/>
      <c r="Q1139" s="266"/>
      <c r="R1139" s="265"/>
      <c r="S1139" s="266"/>
      <c r="T1139" s="265"/>
      <c r="U1139" s="265"/>
      <c r="V1139" s="265"/>
      <c r="W1139" s="265"/>
      <c r="X1139" s="265"/>
      <c r="Y1139" s="265"/>
      <c r="Z1139" s="265"/>
      <c r="AA1139" s="264"/>
      <c r="AB1139" s="264"/>
      <c r="AC1139" s="264"/>
    </row>
    <row r="1140" spans="1:29">
      <c r="A1140" s="264"/>
      <c r="B1140" s="264"/>
      <c r="C1140" s="264"/>
      <c r="D1140" s="264"/>
      <c r="E1140" s="264"/>
      <c r="F1140" s="265"/>
      <c r="G1140" s="265"/>
      <c r="H1140" s="265"/>
      <c r="I1140" s="265"/>
      <c r="J1140" s="265"/>
      <c r="K1140" s="266"/>
      <c r="L1140" s="265"/>
      <c r="M1140" s="265"/>
      <c r="N1140" s="266"/>
      <c r="O1140" s="266"/>
      <c r="P1140" s="266"/>
      <c r="Q1140" s="266"/>
      <c r="R1140" s="265"/>
      <c r="S1140" s="266"/>
      <c r="T1140" s="265"/>
      <c r="U1140" s="265"/>
      <c r="V1140" s="265"/>
      <c r="W1140" s="265"/>
      <c r="X1140" s="265"/>
      <c r="Y1140" s="265"/>
      <c r="Z1140" s="265"/>
      <c r="AA1140" s="264"/>
      <c r="AB1140" s="264"/>
      <c r="AC1140" s="264"/>
    </row>
    <row r="1141" spans="1:29">
      <c r="A1141" s="264"/>
      <c r="B1141" s="264"/>
      <c r="C1141" s="264"/>
      <c r="D1141" s="264"/>
      <c r="E1141" s="264"/>
      <c r="F1141" s="265"/>
      <c r="G1141" s="265"/>
      <c r="H1141" s="265"/>
      <c r="I1141" s="265"/>
      <c r="J1141" s="265"/>
      <c r="K1141" s="266"/>
      <c r="L1141" s="265"/>
      <c r="M1141" s="265"/>
      <c r="N1141" s="266"/>
      <c r="O1141" s="266"/>
      <c r="P1141" s="266"/>
      <c r="Q1141" s="266"/>
      <c r="R1141" s="265"/>
      <c r="S1141" s="266"/>
      <c r="T1141" s="265"/>
      <c r="U1141" s="265"/>
      <c r="V1141" s="265"/>
      <c r="W1141" s="265"/>
      <c r="X1141" s="265"/>
      <c r="Y1141" s="265"/>
      <c r="Z1141" s="265"/>
      <c r="AA1141" s="264"/>
      <c r="AB1141" s="264"/>
      <c r="AC1141" s="264"/>
    </row>
    <row r="1142" spans="1:29">
      <c r="A1142" s="264"/>
      <c r="B1142" s="264"/>
      <c r="C1142" s="264"/>
      <c r="D1142" s="264"/>
      <c r="E1142" s="264"/>
      <c r="F1142" s="265"/>
      <c r="G1142" s="265"/>
      <c r="H1142" s="265"/>
      <c r="I1142" s="265"/>
      <c r="J1142" s="265"/>
      <c r="K1142" s="266"/>
      <c r="L1142" s="265"/>
      <c r="M1142" s="265"/>
      <c r="N1142" s="266"/>
      <c r="O1142" s="266"/>
      <c r="P1142" s="266"/>
      <c r="Q1142" s="266"/>
      <c r="R1142" s="265"/>
      <c r="S1142" s="266"/>
      <c r="T1142" s="265"/>
      <c r="U1142" s="265"/>
      <c r="V1142" s="265"/>
      <c r="W1142" s="265"/>
      <c r="X1142" s="265"/>
      <c r="Y1142" s="265"/>
      <c r="Z1142" s="265"/>
      <c r="AA1142" s="264"/>
      <c r="AB1142" s="264"/>
      <c r="AC1142" s="264"/>
    </row>
    <row r="1143" spans="1:29">
      <c r="A1143" s="264"/>
      <c r="B1143" s="264"/>
      <c r="C1143" s="264"/>
      <c r="D1143" s="264"/>
      <c r="E1143" s="264"/>
      <c r="F1143" s="265"/>
      <c r="G1143" s="265"/>
      <c r="H1143" s="265"/>
      <c r="I1143" s="265"/>
      <c r="J1143" s="265"/>
      <c r="K1143" s="266"/>
      <c r="L1143" s="265"/>
      <c r="M1143" s="265"/>
      <c r="N1143" s="266"/>
      <c r="O1143" s="266"/>
      <c r="P1143" s="266"/>
      <c r="Q1143" s="266"/>
      <c r="R1143" s="265"/>
      <c r="S1143" s="266"/>
      <c r="T1143" s="265"/>
      <c r="U1143" s="265"/>
      <c r="V1143" s="265"/>
      <c r="W1143" s="265"/>
      <c r="X1143" s="265"/>
      <c r="Y1143" s="265"/>
      <c r="Z1143" s="265"/>
      <c r="AA1143" s="264"/>
      <c r="AB1143" s="264"/>
      <c r="AC1143" s="264"/>
    </row>
    <row r="1144" spans="1:29">
      <c r="A1144" s="264"/>
      <c r="B1144" s="264"/>
      <c r="C1144" s="264"/>
      <c r="D1144" s="264"/>
      <c r="E1144" s="264"/>
      <c r="F1144" s="265"/>
      <c r="G1144" s="265"/>
      <c r="H1144" s="265"/>
      <c r="I1144" s="265"/>
      <c r="J1144" s="265"/>
      <c r="K1144" s="266"/>
      <c r="L1144" s="265"/>
      <c r="M1144" s="265"/>
      <c r="N1144" s="266"/>
      <c r="O1144" s="266"/>
      <c r="P1144" s="266"/>
      <c r="Q1144" s="266"/>
      <c r="R1144" s="265"/>
      <c r="S1144" s="266"/>
      <c r="T1144" s="265"/>
      <c r="U1144" s="265"/>
      <c r="V1144" s="265"/>
      <c r="W1144" s="265"/>
      <c r="X1144" s="265"/>
      <c r="Y1144" s="265"/>
      <c r="Z1144" s="265"/>
      <c r="AA1144" s="264"/>
      <c r="AB1144" s="264"/>
      <c r="AC1144" s="264"/>
    </row>
    <row r="1145" spans="1:29">
      <c r="A1145" s="264" t="s">
        <v>794</v>
      </c>
      <c r="B1145" s="264"/>
      <c r="C1145" s="264"/>
      <c r="D1145" s="264"/>
      <c r="E1145" s="264"/>
      <c r="F1145" s="265"/>
      <c r="G1145" s="265"/>
      <c r="H1145" s="265"/>
      <c r="I1145" s="265"/>
      <c r="J1145" s="265"/>
      <c r="K1145" s="266"/>
      <c r="L1145" s="265"/>
      <c r="M1145" s="265"/>
      <c r="N1145" s="266"/>
      <c r="O1145" s="266"/>
      <c r="P1145" s="266"/>
      <c r="Q1145" s="266"/>
      <c r="R1145" s="265"/>
      <c r="S1145" s="266"/>
      <c r="T1145" s="265"/>
      <c r="U1145" s="265"/>
      <c r="V1145" s="265"/>
      <c r="W1145" s="265"/>
      <c r="X1145" s="265"/>
      <c r="Y1145" s="265"/>
      <c r="Z1145" s="265"/>
      <c r="AA1145" s="264"/>
      <c r="AB1145" s="264"/>
      <c r="AC1145" s="264"/>
    </row>
    <row r="1146" spans="1:29">
      <c r="A1146" s="264" t="s">
        <v>794</v>
      </c>
      <c r="B1146" s="264"/>
      <c r="C1146" s="264"/>
      <c r="D1146" s="264"/>
      <c r="E1146" s="264"/>
      <c r="F1146" s="265"/>
      <c r="G1146" s="265"/>
      <c r="H1146" s="265"/>
      <c r="I1146" s="265"/>
      <c r="J1146" s="265"/>
      <c r="K1146" s="266"/>
      <c r="L1146" s="265"/>
      <c r="M1146" s="265"/>
      <c r="N1146" s="266"/>
      <c r="O1146" s="266"/>
      <c r="P1146" s="266"/>
      <c r="Q1146" s="266"/>
      <c r="R1146" s="265"/>
      <c r="S1146" s="266"/>
      <c r="T1146" s="265"/>
      <c r="U1146" s="265"/>
      <c r="V1146" s="265"/>
      <c r="W1146" s="265"/>
      <c r="X1146" s="265"/>
      <c r="Y1146" s="265"/>
      <c r="Z1146" s="265"/>
      <c r="AA1146" s="264"/>
      <c r="AB1146" s="264"/>
      <c r="AC1146" s="264"/>
    </row>
    <row r="1147" spans="1:29">
      <c r="A1147" s="264" t="s">
        <v>794</v>
      </c>
      <c r="B1147" s="264"/>
      <c r="C1147" s="264"/>
      <c r="D1147" s="264"/>
      <c r="E1147" s="264"/>
      <c r="F1147" s="265"/>
      <c r="G1147" s="265"/>
      <c r="H1147" s="265"/>
      <c r="I1147" s="265"/>
      <c r="J1147" s="265"/>
      <c r="K1147" s="266"/>
      <c r="L1147" s="265"/>
      <c r="M1147" s="265"/>
      <c r="N1147" s="266"/>
      <c r="O1147" s="266"/>
      <c r="P1147" s="266"/>
      <c r="Q1147" s="266"/>
      <c r="R1147" s="265"/>
      <c r="S1147" s="266"/>
      <c r="T1147" s="265"/>
      <c r="U1147" s="265"/>
      <c r="V1147" s="265"/>
      <c r="W1147" s="265"/>
      <c r="X1147" s="265"/>
      <c r="Y1147" s="265"/>
      <c r="Z1147" s="265"/>
      <c r="AA1147" s="264"/>
      <c r="AB1147" s="264"/>
      <c r="AC1147" s="264"/>
    </row>
    <row r="1148" spans="1:29">
      <c r="A1148" s="264" t="s">
        <v>794</v>
      </c>
      <c r="B1148" s="264"/>
      <c r="C1148" s="264"/>
      <c r="D1148" s="264"/>
      <c r="E1148" s="264"/>
      <c r="F1148" s="265"/>
      <c r="G1148" s="265"/>
      <c r="H1148" s="265"/>
      <c r="I1148" s="265"/>
      <c r="J1148" s="265"/>
      <c r="K1148" s="266"/>
      <c r="L1148" s="265"/>
      <c r="M1148" s="265"/>
      <c r="N1148" s="266"/>
      <c r="O1148" s="266"/>
      <c r="P1148" s="266"/>
      <c r="Q1148" s="266"/>
      <c r="R1148" s="265"/>
      <c r="S1148" s="266"/>
      <c r="T1148" s="265"/>
      <c r="U1148" s="265"/>
      <c r="V1148" s="265"/>
      <c r="W1148" s="265"/>
      <c r="X1148" s="265"/>
      <c r="Y1148" s="265"/>
      <c r="Z1148" s="265"/>
      <c r="AA1148" s="264"/>
      <c r="AB1148" s="264"/>
      <c r="AC1148" s="264"/>
    </row>
    <row r="1149" spans="1:29">
      <c r="A1149" s="264" t="s">
        <v>794</v>
      </c>
      <c r="B1149" s="264"/>
      <c r="C1149" s="264"/>
      <c r="D1149" s="264"/>
      <c r="E1149" s="264"/>
      <c r="F1149" s="265"/>
      <c r="G1149" s="265"/>
      <c r="H1149" s="265"/>
      <c r="I1149" s="265"/>
      <c r="J1149" s="265"/>
      <c r="K1149" s="266"/>
      <c r="L1149" s="265"/>
      <c r="M1149" s="265"/>
      <c r="N1149" s="266"/>
      <c r="O1149" s="266"/>
      <c r="P1149" s="266"/>
      <c r="Q1149" s="266"/>
      <c r="R1149" s="265"/>
      <c r="S1149" s="266"/>
      <c r="T1149" s="265"/>
      <c r="U1149" s="265"/>
      <c r="V1149" s="265"/>
      <c r="W1149" s="265"/>
      <c r="X1149" s="265"/>
      <c r="Y1149" s="265"/>
      <c r="Z1149" s="265"/>
      <c r="AA1149" s="264"/>
      <c r="AB1149" s="264"/>
      <c r="AC1149" s="264"/>
    </row>
    <row r="1150" spans="1:29">
      <c r="A1150" s="264" t="s">
        <v>794</v>
      </c>
      <c r="B1150" s="264"/>
      <c r="C1150" s="264"/>
      <c r="D1150" s="264"/>
      <c r="E1150" s="264"/>
      <c r="F1150" s="265"/>
      <c r="G1150" s="265"/>
      <c r="H1150" s="265"/>
      <c r="I1150" s="265"/>
      <c r="J1150" s="265"/>
      <c r="K1150" s="266"/>
      <c r="L1150" s="265"/>
      <c r="M1150" s="265"/>
      <c r="N1150" s="266"/>
      <c r="O1150" s="266"/>
      <c r="P1150" s="266"/>
      <c r="Q1150" s="266"/>
      <c r="R1150" s="265"/>
      <c r="S1150" s="266"/>
      <c r="T1150" s="265"/>
      <c r="U1150" s="265"/>
      <c r="V1150" s="265"/>
      <c r="W1150" s="265"/>
      <c r="X1150" s="265"/>
      <c r="Y1150" s="265"/>
      <c r="Z1150" s="265"/>
      <c r="AA1150" s="264"/>
      <c r="AB1150" s="264"/>
      <c r="AC1150" s="264"/>
    </row>
    <row r="1151" spans="1:29">
      <c r="A1151" s="264"/>
      <c r="B1151" s="264"/>
      <c r="C1151" s="264"/>
      <c r="D1151" s="264"/>
      <c r="E1151" s="264"/>
      <c r="F1151" s="265"/>
      <c r="G1151" s="265"/>
      <c r="H1151" s="265"/>
      <c r="I1151" s="265"/>
      <c r="J1151" s="265"/>
      <c r="K1151" s="266"/>
      <c r="L1151" s="265"/>
      <c r="M1151" s="265"/>
      <c r="N1151" s="266"/>
      <c r="O1151" s="266"/>
      <c r="P1151" s="266"/>
      <c r="Q1151" s="266"/>
      <c r="R1151" s="265"/>
      <c r="S1151" s="266"/>
      <c r="T1151" s="265"/>
      <c r="U1151" s="265"/>
      <c r="V1151" s="265"/>
      <c r="W1151" s="265"/>
      <c r="X1151" s="265"/>
      <c r="Y1151" s="265"/>
      <c r="Z1151" s="265"/>
      <c r="AA1151" s="264"/>
      <c r="AB1151" s="264"/>
      <c r="AC1151" s="264"/>
    </row>
    <row r="1152" spans="1:29">
      <c r="A1152" s="264"/>
      <c r="B1152" s="264"/>
      <c r="C1152" s="264"/>
      <c r="D1152" s="264"/>
      <c r="E1152" s="264"/>
      <c r="F1152" s="265"/>
      <c r="G1152" s="265"/>
      <c r="H1152" s="265"/>
      <c r="I1152" s="265"/>
      <c r="J1152" s="265"/>
      <c r="K1152" s="266"/>
      <c r="L1152" s="265"/>
      <c r="M1152" s="265"/>
      <c r="N1152" s="266"/>
      <c r="O1152" s="266"/>
      <c r="P1152" s="266"/>
      <c r="Q1152" s="266"/>
      <c r="R1152" s="265"/>
      <c r="S1152" s="266"/>
      <c r="T1152" s="265"/>
      <c r="U1152" s="265"/>
      <c r="V1152" s="265"/>
      <c r="W1152" s="265"/>
      <c r="X1152" s="265"/>
      <c r="Y1152" s="265"/>
      <c r="Z1152" s="265"/>
      <c r="AA1152" s="264"/>
      <c r="AB1152" s="264"/>
      <c r="AC1152" s="264"/>
    </row>
    <row r="1153" spans="1:29">
      <c r="A1153" s="264" t="s">
        <v>794</v>
      </c>
      <c r="B1153" s="264"/>
      <c r="C1153" s="264"/>
      <c r="D1153" s="264"/>
      <c r="E1153" s="264"/>
      <c r="F1153" s="265"/>
      <c r="G1153" s="265"/>
      <c r="H1153" s="265"/>
      <c r="I1153" s="265"/>
      <c r="J1153" s="265"/>
      <c r="K1153" s="266"/>
      <c r="L1153" s="265"/>
      <c r="M1153" s="265"/>
      <c r="N1153" s="266"/>
      <c r="O1153" s="266"/>
      <c r="P1153" s="266"/>
      <c r="Q1153" s="266"/>
      <c r="R1153" s="265"/>
      <c r="S1153" s="266"/>
      <c r="T1153" s="265"/>
      <c r="U1153" s="265"/>
      <c r="V1153" s="265"/>
      <c r="W1153" s="265"/>
      <c r="X1153" s="265"/>
      <c r="Y1153" s="265"/>
      <c r="Z1153" s="265"/>
      <c r="AA1153" s="264"/>
      <c r="AB1153" s="264"/>
      <c r="AC1153" s="264"/>
    </row>
    <row r="1154" spans="1:29">
      <c r="A1154" s="264" t="s">
        <v>794</v>
      </c>
      <c r="B1154" s="264"/>
      <c r="C1154" s="264"/>
      <c r="D1154" s="264"/>
      <c r="E1154" s="264"/>
      <c r="F1154" s="265"/>
      <c r="G1154" s="265"/>
      <c r="H1154" s="265"/>
      <c r="I1154" s="265"/>
      <c r="J1154" s="265"/>
      <c r="K1154" s="266"/>
      <c r="L1154" s="265"/>
      <c r="M1154" s="265"/>
      <c r="N1154" s="266"/>
      <c r="O1154" s="266"/>
      <c r="P1154" s="266"/>
      <c r="Q1154" s="266"/>
      <c r="R1154" s="265"/>
      <c r="S1154" s="266"/>
      <c r="T1154" s="265"/>
      <c r="U1154" s="265"/>
      <c r="V1154" s="265"/>
      <c r="W1154" s="265"/>
      <c r="X1154" s="265"/>
      <c r="Y1154" s="265"/>
      <c r="Z1154" s="265"/>
      <c r="AA1154" s="264"/>
      <c r="AB1154" s="264"/>
      <c r="AC1154" s="264"/>
    </row>
    <row r="1155" spans="1:29">
      <c r="A1155" s="264" t="s">
        <v>794</v>
      </c>
      <c r="B1155" s="264"/>
      <c r="C1155" s="264"/>
      <c r="D1155" s="264"/>
      <c r="E1155" s="264"/>
      <c r="F1155" s="265"/>
      <c r="G1155" s="265"/>
      <c r="H1155" s="265"/>
      <c r="I1155" s="265"/>
      <c r="J1155" s="265"/>
      <c r="K1155" s="266"/>
      <c r="L1155" s="265"/>
      <c r="M1155" s="265"/>
      <c r="N1155" s="266"/>
      <c r="O1155" s="266"/>
      <c r="P1155" s="266"/>
      <c r="Q1155" s="266"/>
      <c r="R1155" s="265"/>
      <c r="S1155" s="266"/>
      <c r="T1155" s="265"/>
      <c r="U1155" s="265"/>
      <c r="V1155" s="265"/>
      <c r="W1155" s="265"/>
      <c r="X1155" s="265"/>
      <c r="Y1155" s="265"/>
      <c r="Z1155" s="265"/>
      <c r="AA1155" s="264"/>
      <c r="AB1155" s="264"/>
      <c r="AC1155" s="264"/>
    </row>
    <row r="1156" spans="1:29">
      <c r="A1156" s="264" t="s">
        <v>794</v>
      </c>
      <c r="B1156" s="264"/>
      <c r="C1156" s="264"/>
      <c r="D1156" s="264"/>
      <c r="E1156" s="264"/>
      <c r="F1156" s="265"/>
      <c r="G1156" s="265"/>
      <c r="H1156" s="265"/>
      <c r="I1156" s="265"/>
      <c r="J1156" s="265"/>
      <c r="K1156" s="266"/>
      <c r="L1156" s="265"/>
      <c r="M1156" s="265"/>
      <c r="N1156" s="266"/>
      <c r="O1156" s="266"/>
      <c r="P1156" s="266"/>
      <c r="Q1156" s="266"/>
      <c r="R1156" s="265"/>
      <c r="S1156" s="266"/>
      <c r="T1156" s="265"/>
      <c r="U1156" s="265"/>
      <c r="V1156" s="265"/>
      <c r="W1156" s="265"/>
      <c r="X1156" s="265"/>
      <c r="Y1156" s="265"/>
      <c r="Z1156" s="265"/>
      <c r="AA1156" s="264"/>
      <c r="AB1156" s="264"/>
      <c r="AC1156" s="264"/>
    </row>
    <row r="1157" spans="1:29">
      <c r="A1157" s="264" t="s">
        <v>794</v>
      </c>
      <c r="B1157" s="264"/>
      <c r="C1157" s="264"/>
      <c r="D1157" s="264"/>
      <c r="E1157" s="264"/>
      <c r="F1157" s="265"/>
      <c r="G1157" s="265"/>
      <c r="H1157" s="265"/>
      <c r="I1157" s="265"/>
      <c r="J1157" s="265"/>
      <c r="K1157" s="266"/>
      <c r="L1157" s="265"/>
      <c r="M1157" s="265"/>
      <c r="N1157" s="266"/>
      <c r="O1157" s="266"/>
      <c r="P1157" s="266"/>
      <c r="Q1157" s="266"/>
      <c r="R1157" s="265"/>
      <c r="S1157" s="266"/>
      <c r="T1157" s="265"/>
      <c r="U1157" s="265"/>
      <c r="V1157" s="265"/>
      <c r="W1157" s="265"/>
      <c r="X1157" s="265"/>
      <c r="Y1157" s="265"/>
      <c r="Z1157" s="265"/>
      <c r="AA1157" s="264"/>
      <c r="AB1157" s="264"/>
      <c r="AC1157" s="264"/>
    </row>
    <row r="1158" spans="1:29">
      <c r="A1158" s="264" t="s">
        <v>794</v>
      </c>
      <c r="B1158" s="264"/>
      <c r="C1158" s="264"/>
      <c r="D1158" s="264"/>
      <c r="E1158" s="264"/>
      <c r="F1158" s="265"/>
      <c r="G1158" s="265"/>
      <c r="H1158" s="265"/>
      <c r="I1158" s="265"/>
      <c r="J1158" s="265"/>
      <c r="K1158" s="266"/>
      <c r="L1158" s="265"/>
      <c r="M1158" s="265"/>
      <c r="N1158" s="266"/>
      <c r="O1158" s="266"/>
      <c r="P1158" s="266"/>
      <c r="Q1158" s="266"/>
      <c r="R1158" s="265"/>
      <c r="S1158" s="266"/>
      <c r="T1158" s="265"/>
      <c r="U1158" s="265"/>
      <c r="V1158" s="265"/>
      <c r="W1158" s="265"/>
      <c r="X1158" s="265"/>
      <c r="Y1158" s="265"/>
      <c r="Z1158" s="265"/>
      <c r="AA1158" s="264"/>
      <c r="AB1158" s="264"/>
      <c r="AC1158" s="264"/>
    </row>
    <row r="1159" spans="1:29">
      <c r="A1159" s="264" t="s">
        <v>794</v>
      </c>
      <c r="B1159" s="264"/>
      <c r="C1159" s="264"/>
      <c r="D1159" s="264"/>
      <c r="E1159" s="264"/>
      <c r="F1159" s="265"/>
      <c r="G1159" s="265"/>
      <c r="H1159" s="265"/>
      <c r="I1159" s="265"/>
      <c r="J1159" s="265"/>
      <c r="K1159" s="266"/>
      <c r="L1159" s="265"/>
      <c r="M1159" s="265"/>
      <c r="N1159" s="266"/>
      <c r="O1159" s="266"/>
      <c r="P1159" s="266"/>
      <c r="Q1159" s="266"/>
      <c r="R1159" s="265"/>
      <c r="S1159" s="266"/>
      <c r="T1159" s="265"/>
      <c r="U1159" s="265"/>
      <c r="V1159" s="265"/>
      <c r="W1159" s="265"/>
      <c r="X1159" s="265"/>
      <c r="Y1159" s="265"/>
      <c r="Z1159" s="265"/>
      <c r="AA1159" s="264"/>
      <c r="AB1159" s="264"/>
      <c r="AC1159" s="264"/>
    </row>
    <row r="1160" spans="1:29">
      <c r="A1160" s="264" t="s">
        <v>794</v>
      </c>
      <c r="B1160" s="264"/>
      <c r="C1160" s="264"/>
      <c r="D1160" s="264"/>
      <c r="E1160" s="264"/>
      <c r="F1160" s="265"/>
      <c r="G1160" s="265"/>
      <c r="H1160" s="265"/>
      <c r="I1160" s="265"/>
      <c r="J1160" s="265"/>
      <c r="K1160" s="266"/>
      <c r="L1160" s="265"/>
      <c r="M1160" s="265"/>
      <c r="N1160" s="266"/>
      <c r="O1160" s="266"/>
      <c r="P1160" s="266"/>
      <c r="Q1160" s="266"/>
      <c r="R1160" s="265"/>
      <c r="S1160" s="266"/>
      <c r="T1160" s="265"/>
      <c r="U1160" s="265"/>
      <c r="V1160" s="265"/>
      <c r="W1160" s="265"/>
      <c r="X1160" s="265"/>
      <c r="Y1160" s="265"/>
      <c r="Z1160" s="265"/>
      <c r="AA1160" s="264"/>
      <c r="AB1160" s="264"/>
      <c r="AC1160" s="264"/>
    </row>
    <row r="1161" spans="1:29">
      <c r="A1161" s="264" t="s">
        <v>794</v>
      </c>
      <c r="B1161" s="264"/>
      <c r="C1161" s="264"/>
      <c r="D1161" s="264"/>
      <c r="E1161" s="264"/>
      <c r="F1161" s="265"/>
      <c r="G1161" s="265"/>
      <c r="H1161" s="265"/>
      <c r="I1161" s="265"/>
      <c r="J1161" s="265"/>
      <c r="K1161" s="266"/>
      <c r="L1161" s="265"/>
      <c r="M1161" s="265"/>
      <c r="N1161" s="266"/>
      <c r="O1161" s="266"/>
      <c r="P1161" s="266"/>
      <c r="Q1161" s="266"/>
      <c r="R1161" s="265"/>
      <c r="S1161" s="266"/>
      <c r="T1161" s="265"/>
      <c r="U1161" s="265"/>
      <c r="V1161" s="265"/>
      <c r="W1161" s="265"/>
      <c r="X1161" s="265"/>
      <c r="Y1161" s="265"/>
      <c r="Z1161" s="265"/>
      <c r="AA1161" s="264"/>
      <c r="AB1161" s="264"/>
      <c r="AC1161" s="264"/>
    </row>
    <row r="1162" spans="1:29">
      <c r="A1162" s="264" t="s">
        <v>794</v>
      </c>
      <c r="B1162" s="264"/>
      <c r="C1162" s="264"/>
      <c r="D1162" s="264"/>
      <c r="E1162" s="264"/>
      <c r="F1162" s="265"/>
      <c r="G1162" s="265"/>
      <c r="H1162" s="265"/>
      <c r="I1162" s="265"/>
      <c r="J1162" s="265"/>
      <c r="K1162" s="266"/>
      <c r="L1162" s="265"/>
      <c r="M1162" s="265"/>
      <c r="N1162" s="266"/>
      <c r="O1162" s="266"/>
      <c r="P1162" s="266"/>
      <c r="Q1162" s="266"/>
      <c r="R1162" s="265"/>
      <c r="S1162" s="266"/>
      <c r="T1162" s="265"/>
      <c r="U1162" s="265"/>
      <c r="V1162" s="265"/>
      <c r="W1162" s="265"/>
      <c r="X1162" s="265"/>
      <c r="Y1162" s="265"/>
      <c r="Z1162" s="265"/>
      <c r="AA1162" s="264"/>
      <c r="AB1162" s="264"/>
      <c r="AC1162" s="264"/>
    </row>
    <row r="1163" spans="1:29">
      <c r="A1163" s="264" t="s">
        <v>794</v>
      </c>
      <c r="B1163" s="264"/>
      <c r="C1163" s="264"/>
      <c r="D1163" s="264"/>
      <c r="E1163" s="264"/>
      <c r="F1163" s="265"/>
      <c r="G1163" s="265"/>
      <c r="H1163" s="265"/>
      <c r="I1163" s="265"/>
      <c r="J1163" s="265"/>
      <c r="K1163" s="266"/>
      <c r="L1163" s="265"/>
      <c r="M1163" s="265"/>
      <c r="N1163" s="266"/>
      <c r="O1163" s="266"/>
      <c r="P1163" s="266"/>
      <c r="Q1163" s="266"/>
      <c r="R1163" s="265"/>
      <c r="S1163" s="266"/>
      <c r="T1163" s="265"/>
      <c r="U1163" s="265"/>
      <c r="V1163" s="265"/>
      <c r="W1163" s="265"/>
      <c r="X1163" s="265"/>
      <c r="Y1163" s="265"/>
      <c r="Z1163" s="265"/>
      <c r="AA1163" s="264"/>
      <c r="AB1163" s="264"/>
      <c r="AC1163" s="264"/>
    </row>
    <row r="1164" spans="1:29">
      <c r="A1164" s="264" t="s">
        <v>794</v>
      </c>
      <c r="B1164" s="264"/>
      <c r="C1164" s="264"/>
      <c r="D1164" s="264"/>
      <c r="E1164" s="264"/>
      <c r="F1164" s="265"/>
      <c r="G1164" s="265"/>
      <c r="H1164" s="265"/>
      <c r="I1164" s="265"/>
      <c r="J1164" s="265"/>
      <c r="K1164" s="266"/>
      <c r="L1164" s="265"/>
      <c r="M1164" s="265"/>
      <c r="N1164" s="266"/>
      <c r="O1164" s="266"/>
      <c r="P1164" s="266"/>
      <c r="Q1164" s="266"/>
      <c r="R1164" s="265"/>
      <c r="S1164" s="266"/>
      <c r="T1164" s="265"/>
      <c r="U1164" s="265"/>
      <c r="V1164" s="265"/>
      <c r="W1164" s="265"/>
      <c r="X1164" s="265"/>
      <c r="Y1164" s="265"/>
      <c r="Z1164" s="265"/>
      <c r="AA1164" s="264"/>
      <c r="AB1164" s="264"/>
      <c r="AC1164" s="264"/>
    </row>
    <row r="1165" spans="1:29">
      <c r="A1165" s="264" t="s">
        <v>794</v>
      </c>
      <c r="B1165" s="264"/>
      <c r="C1165" s="264"/>
      <c r="D1165" s="264"/>
      <c r="E1165" s="264"/>
      <c r="F1165" s="265"/>
      <c r="G1165" s="265"/>
      <c r="H1165" s="265"/>
      <c r="I1165" s="265"/>
      <c r="J1165" s="265"/>
      <c r="K1165" s="266"/>
      <c r="L1165" s="265"/>
      <c r="M1165" s="265"/>
      <c r="N1165" s="266"/>
      <c r="O1165" s="266"/>
      <c r="P1165" s="266"/>
      <c r="Q1165" s="266"/>
      <c r="R1165" s="265"/>
      <c r="S1165" s="266"/>
      <c r="T1165" s="265"/>
      <c r="U1165" s="265"/>
      <c r="V1165" s="265"/>
      <c r="W1165" s="265"/>
      <c r="X1165" s="265"/>
      <c r="Y1165" s="265"/>
      <c r="Z1165" s="265"/>
      <c r="AA1165" s="264"/>
      <c r="AB1165" s="264"/>
      <c r="AC1165" s="264"/>
    </row>
    <row r="1166" spans="1:29">
      <c r="A1166" s="264" t="s">
        <v>794</v>
      </c>
      <c r="B1166" s="264"/>
      <c r="C1166" s="264"/>
      <c r="D1166" s="264"/>
      <c r="E1166" s="264"/>
      <c r="F1166" s="265"/>
      <c r="G1166" s="265"/>
      <c r="H1166" s="265"/>
      <c r="I1166" s="265"/>
      <c r="J1166" s="265"/>
      <c r="K1166" s="266"/>
      <c r="L1166" s="265"/>
      <c r="M1166" s="265"/>
      <c r="N1166" s="266"/>
      <c r="O1166" s="266"/>
      <c r="P1166" s="266"/>
      <c r="Q1166" s="266"/>
      <c r="R1166" s="265"/>
      <c r="S1166" s="266"/>
      <c r="T1166" s="265"/>
      <c r="U1166" s="265"/>
      <c r="V1166" s="265"/>
      <c r="W1166" s="265"/>
      <c r="X1166" s="265"/>
      <c r="Y1166" s="265"/>
      <c r="Z1166" s="265"/>
      <c r="AA1166" s="264"/>
      <c r="AB1166" s="264"/>
      <c r="AC1166" s="264"/>
    </row>
    <row r="1167" spans="1:29">
      <c r="A1167" s="264" t="s">
        <v>794</v>
      </c>
      <c r="B1167" s="264"/>
      <c r="C1167" s="264"/>
      <c r="D1167" s="264"/>
      <c r="E1167" s="264"/>
      <c r="F1167" s="265"/>
      <c r="G1167" s="265"/>
      <c r="H1167" s="265"/>
      <c r="I1167" s="265"/>
      <c r="J1167" s="265"/>
      <c r="K1167" s="266"/>
      <c r="L1167" s="265"/>
      <c r="M1167" s="265"/>
      <c r="N1167" s="266"/>
      <c r="O1167" s="266"/>
      <c r="P1167" s="266"/>
      <c r="Q1167" s="266"/>
      <c r="R1167" s="265"/>
      <c r="S1167" s="266"/>
      <c r="T1167" s="265"/>
      <c r="U1167" s="265"/>
      <c r="V1167" s="265"/>
      <c r="W1167" s="265"/>
      <c r="X1167" s="265"/>
      <c r="Y1167" s="265"/>
      <c r="Z1167" s="265"/>
      <c r="AA1167" s="264"/>
      <c r="AB1167" s="264"/>
      <c r="AC1167" s="264"/>
    </row>
    <row r="1168" spans="1:29">
      <c r="A1168" s="264" t="s">
        <v>794</v>
      </c>
      <c r="B1168" s="264"/>
      <c r="C1168" s="264"/>
      <c r="D1168" s="264"/>
      <c r="E1168" s="264"/>
      <c r="F1168" s="265"/>
      <c r="G1168" s="265"/>
      <c r="H1168" s="265"/>
      <c r="I1168" s="265"/>
      <c r="J1168" s="265"/>
      <c r="K1168" s="266"/>
      <c r="L1168" s="265"/>
      <c r="M1168" s="265"/>
      <c r="N1168" s="266"/>
      <c r="O1168" s="266"/>
      <c r="P1168" s="266"/>
      <c r="Q1168" s="266"/>
      <c r="R1168" s="265"/>
      <c r="S1168" s="266"/>
      <c r="T1168" s="265"/>
      <c r="U1168" s="265"/>
      <c r="V1168" s="265"/>
      <c r="W1168" s="265"/>
      <c r="X1168" s="265"/>
      <c r="Y1168" s="265"/>
      <c r="Z1168" s="265"/>
      <c r="AA1168" s="264"/>
      <c r="AB1168" s="264"/>
      <c r="AC1168" s="264"/>
    </row>
    <row r="1169" spans="1:29">
      <c r="A1169" s="264" t="s">
        <v>794</v>
      </c>
      <c r="B1169" s="264"/>
      <c r="C1169" s="264"/>
      <c r="D1169" s="264"/>
      <c r="E1169" s="264"/>
      <c r="F1169" s="265"/>
      <c r="G1169" s="265"/>
      <c r="H1169" s="265"/>
      <c r="I1169" s="265"/>
      <c r="J1169" s="265"/>
      <c r="K1169" s="266"/>
      <c r="L1169" s="265"/>
      <c r="M1169" s="265"/>
      <c r="N1169" s="266"/>
      <c r="O1169" s="266"/>
      <c r="P1169" s="266"/>
      <c r="Q1169" s="266"/>
      <c r="R1169" s="265"/>
      <c r="S1169" s="266"/>
      <c r="T1169" s="265"/>
      <c r="U1169" s="265"/>
      <c r="V1169" s="265"/>
      <c r="W1169" s="265"/>
      <c r="X1169" s="265"/>
      <c r="Y1169" s="265"/>
      <c r="Z1169" s="265"/>
      <c r="AA1169" s="264"/>
      <c r="AB1169" s="264"/>
      <c r="AC1169" s="264"/>
    </row>
    <row r="1170" spans="1:29">
      <c r="A1170" s="264" t="s">
        <v>794</v>
      </c>
      <c r="B1170" s="264"/>
      <c r="C1170" s="264"/>
      <c r="D1170" s="264"/>
      <c r="E1170" s="264"/>
      <c r="F1170" s="265"/>
      <c r="G1170" s="265"/>
      <c r="H1170" s="265"/>
      <c r="I1170" s="265"/>
      <c r="J1170" s="265"/>
      <c r="K1170" s="266"/>
      <c r="L1170" s="265"/>
      <c r="M1170" s="265"/>
      <c r="N1170" s="266"/>
      <c r="O1170" s="266"/>
      <c r="P1170" s="266"/>
      <c r="Q1170" s="266"/>
      <c r="R1170" s="265"/>
      <c r="S1170" s="266"/>
      <c r="T1170" s="265"/>
      <c r="U1170" s="265"/>
      <c r="V1170" s="265"/>
      <c r="W1170" s="265"/>
      <c r="X1170" s="265"/>
      <c r="Y1170" s="265"/>
      <c r="Z1170" s="265"/>
      <c r="AA1170" s="264"/>
      <c r="AB1170" s="264"/>
      <c r="AC1170" s="264"/>
    </row>
    <row r="1171" spans="1:29">
      <c r="A1171" s="264" t="s">
        <v>794</v>
      </c>
      <c r="B1171" s="264"/>
      <c r="C1171" s="264"/>
      <c r="D1171" s="264"/>
      <c r="E1171" s="264"/>
      <c r="F1171" s="265"/>
      <c r="G1171" s="265"/>
      <c r="H1171" s="271"/>
      <c r="I1171" s="271"/>
      <c r="J1171" s="271"/>
      <c r="K1171" s="266"/>
      <c r="L1171" s="271"/>
      <c r="M1171" s="271"/>
      <c r="N1171" s="266"/>
      <c r="O1171" s="266"/>
      <c r="P1171" s="266"/>
      <c r="Q1171" s="266"/>
      <c r="R1171" s="271"/>
      <c r="S1171" s="266"/>
      <c r="T1171" s="271"/>
      <c r="U1171" s="271"/>
      <c r="V1171" s="271"/>
      <c r="W1171" s="271"/>
      <c r="X1171" s="271"/>
      <c r="Y1171" s="265"/>
      <c r="Z1171" s="265"/>
      <c r="AA1171" s="264"/>
      <c r="AB1171" s="264"/>
      <c r="AC1171" s="264"/>
    </row>
    <row r="1172" spans="1:29">
      <c r="A1172" s="264" t="s">
        <v>794</v>
      </c>
      <c r="B1172" s="264"/>
      <c r="C1172" s="264"/>
      <c r="D1172" s="264"/>
      <c r="E1172" s="264"/>
      <c r="F1172" s="265"/>
      <c r="G1172" s="265"/>
      <c r="H1172" s="265"/>
      <c r="I1172" s="265"/>
      <c r="J1172" s="265"/>
      <c r="K1172" s="266"/>
      <c r="L1172" s="265"/>
      <c r="M1172" s="265"/>
      <c r="N1172" s="266"/>
      <c r="O1172" s="266"/>
      <c r="P1172" s="266"/>
      <c r="Q1172" s="266"/>
      <c r="R1172" s="265"/>
      <c r="S1172" s="266"/>
      <c r="T1172" s="265"/>
      <c r="U1172" s="265"/>
      <c r="V1172" s="265"/>
      <c r="W1172" s="265"/>
      <c r="X1172" s="265"/>
      <c r="Y1172" s="265"/>
      <c r="Z1172" s="265"/>
      <c r="AA1172" s="264"/>
      <c r="AB1172" s="264"/>
      <c r="AC1172" s="264"/>
    </row>
    <row r="1173" spans="1:29">
      <c r="A1173" s="264" t="s">
        <v>794</v>
      </c>
      <c r="B1173" s="264"/>
      <c r="C1173" s="264"/>
      <c r="D1173" s="264"/>
      <c r="E1173" s="264"/>
      <c r="F1173" s="265"/>
      <c r="G1173" s="265"/>
      <c r="H1173" s="265"/>
      <c r="I1173" s="265"/>
      <c r="J1173" s="265"/>
      <c r="K1173" s="266"/>
      <c r="L1173" s="265"/>
      <c r="M1173" s="265"/>
      <c r="N1173" s="266"/>
      <c r="O1173" s="266"/>
      <c r="P1173" s="266"/>
      <c r="Q1173" s="266"/>
      <c r="R1173" s="265"/>
      <c r="S1173" s="266"/>
      <c r="T1173" s="265"/>
      <c r="U1173" s="265"/>
      <c r="V1173" s="265"/>
      <c r="W1173" s="265"/>
      <c r="X1173" s="265"/>
      <c r="Y1173" s="265"/>
      <c r="Z1173" s="265"/>
      <c r="AA1173" s="264"/>
      <c r="AB1173" s="264"/>
      <c r="AC1173" s="264"/>
    </row>
    <row r="1174" spans="1:29">
      <c r="A1174" s="264" t="s">
        <v>794</v>
      </c>
      <c r="B1174" s="264"/>
      <c r="C1174" s="264"/>
      <c r="D1174" s="264"/>
      <c r="E1174" s="264"/>
      <c r="F1174" s="265"/>
      <c r="G1174" s="265"/>
      <c r="H1174" s="265"/>
      <c r="I1174" s="265"/>
      <c r="J1174" s="265"/>
      <c r="K1174" s="266"/>
      <c r="L1174" s="265"/>
      <c r="M1174" s="265"/>
      <c r="N1174" s="266"/>
      <c r="O1174" s="266"/>
      <c r="P1174" s="266"/>
      <c r="Q1174" s="266"/>
      <c r="R1174" s="265"/>
      <c r="S1174" s="266"/>
      <c r="T1174" s="265"/>
      <c r="U1174" s="265"/>
      <c r="V1174" s="265"/>
      <c r="W1174" s="265"/>
      <c r="X1174" s="265"/>
      <c r="Y1174" s="265"/>
      <c r="Z1174" s="265"/>
      <c r="AA1174" s="264"/>
      <c r="AB1174" s="264"/>
      <c r="AC1174" s="264"/>
    </row>
    <row r="1175" spans="1:29">
      <c r="A1175" s="264" t="s">
        <v>794</v>
      </c>
      <c r="B1175" s="264"/>
      <c r="C1175" s="264"/>
      <c r="D1175" s="264"/>
      <c r="E1175" s="264"/>
      <c r="F1175" s="265"/>
      <c r="G1175" s="265"/>
      <c r="H1175" s="265"/>
      <c r="I1175" s="265"/>
      <c r="J1175" s="265"/>
      <c r="K1175" s="266"/>
      <c r="L1175" s="265"/>
      <c r="M1175" s="265"/>
      <c r="N1175" s="266"/>
      <c r="O1175" s="266"/>
      <c r="P1175" s="266"/>
      <c r="Q1175" s="266"/>
      <c r="R1175" s="265"/>
      <c r="S1175" s="266"/>
      <c r="T1175" s="265"/>
      <c r="U1175" s="265"/>
      <c r="V1175" s="265"/>
      <c r="W1175" s="265"/>
      <c r="X1175" s="265"/>
      <c r="Y1175" s="265"/>
      <c r="Z1175" s="265"/>
      <c r="AA1175" s="264"/>
      <c r="AB1175" s="264"/>
      <c r="AC1175" s="264"/>
    </row>
    <row r="1176" spans="1:29">
      <c r="A1176" s="264" t="s">
        <v>794</v>
      </c>
      <c r="B1176" s="264"/>
      <c r="C1176" s="264"/>
      <c r="D1176" s="264"/>
      <c r="E1176" s="264"/>
      <c r="F1176" s="265"/>
      <c r="G1176" s="265"/>
      <c r="H1176" s="265"/>
      <c r="I1176" s="265"/>
      <c r="J1176" s="265"/>
      <c r="K1176" s="266"/>
      <c r="L1176" s="265"/>
      <c r="M1176" s="265"/>
      <c r="N1176" s="266"/>
      <c r="O1176" s="266"/>
      <c r="P1176" s="266"/>
      <c r="Q1176" s="266"/>
      <c r="R1176" s="265"/>
      <c r="S1176" s="266"/>
      <c r="T1176" s="265"/>
      <c r="U1176" s="265"/>
      <c r="V1176" s="265"/>
      <c r="W1176" s="265"/>
      <c r="X1176" s="265"/>
      <c r="Y1176" s="265"/>
      <c r="Z1176" s="265"/>
      <c r="AA1176" s="264"/>
      <c r="AB1176" s="264"/>
      <c r="AC1176" s="264"/>
    </row>
    <row r="1177" spans="1:29">
      <c r="A1177" s="264" t="s">
        <v>794</v>
      </c>
      <c r="B1177" s="264"/>
      <c r="C1177" s="264"/>
      <c r="D1177" s="264"/>
      <c r="E1177" s="264"/>
      <c r="F1177" s="265"/>
      <c r="G1177" s="265"/>
      <c r="H1177" s="265"/>
      <c r="I1177" s="265"/>
      <c r="J1177" s="265"/>
      <c r="K1177" s="266"/>
      <c r="L1177" s="265"/>
      <c r="M1177" s="265"/>
      <c r="N1177" s="266"/>
      <c r="O1177" s="266"/>
      <c r="P1177" s="266"/>
      <c r="Q1177" s="266"/>
      <c r="R1177" s="265"/>
      <c r="S1177" s="266"/>
      <c r="T1177" s="265"/>
      <c r="U1177" s="265"/>
      <c r="V1177" s="265"/>
      <c r="W1177" s="265"/>
      <c r="X1177" s="265"/>
      <c r="Y1177" s="265"/>
      <c r="Z1177" s="265"/>
      <c r="AA1177" s="264"/>
      <c r="AB1177" s="264"/>
      <c r="AC1177" s="264"/>
    </row>
    <row r="1178" spans="1:29">
      <c r="A1178" s="264" t="s">
        <v>794</v>
      </c>
      <c r="B1178" s="264"/>
      <c r="C1178" s="264"/>
      <c r="D1178" s="264"/>
      <c r="E1178" s="264"/>
      <c r="F1178" s="265"/>
      <c r="G1178" s="265"/>
      <c r="H1178" s="265"/>
      <c r="I1178" s="265"/>
      <c r="J1178" s="265"/>
      <c r="K1178" s="266"/>
      <c r="L1178" s="265"/>
      <c r="M1178" s="265"/>
      <c r="N1178" s="266"/>
      <c r="O1178" s="266"/>
      <c r="P1178" s="266"/>
      <c r="Q1178" s="266"/>
      <c r="R1178" s="265"/>
      <c r="S1178" s="266"/>
      <c r="T1178" s="265"/>
      <c r="U1178" s="265"/>
      <c r="V1178" s="265"/>
      <c r="W1178" s="265"/>
      <c r="X1178" s="265"/>
      <c r="Y1178" s="265"/>
      <c r="Z1178" s="265"/>
      <c r="AA1178" s="264"/>
      <c r="AB1178" s="264"/>
      <c r="AC1178" s="264"/>
    </row>
    <row r="1179" spans="1:29">
      <c r="A1179" s="264" t="s">
        <v>794</v>
      </c>
      <c r="B1179" s="264"/>
      <c r="C1179" s="264"/>
      <c r="D1179" s="264"/>
      <c r="E1179" s="264"/>
      <c r="F1179" s="265"/>
      <c r="G1179" s="265"/>
      <c r="H1179" s="265"/>
      <c r="I1179" s="265"/>
      <c r="J1179" s="265"/>
      <c r="K1179" s="266"/>
      <c r="L1179" s="265"/>
      <c r="M1179" s="265"/>
      <c r="N1179" s="266"/>
      <c r="O1179" s="266"/>
      <c r="P1179" s="266"/>
      <c r="Q1179" s="266"/>
      <c r="R1179" s="265"/>
      <c r="S1179" s="266"/>
      <c r="T1179" s="265"/>
      <c r="U1179" s="265"/>
      <c r="V1179" s="265"/>
      <c r="W1179" s="265"/>
      <c r="X1179" s="265"/>
      <c r="Y1179" s="265"/>
      <c r="Z1179" s="265"/>
      <c r="AA1179" s="264"/>
      <c r="AB1179" s="264"/>
      <c r="AC1179" s="264"/>
    </row>
    <row r="1180" spans="1:29">
      <c r="A1180" s="264" t="s">
        <v>794</v>
      </c>
      <c r="B1180" s="264"/>
      <c r="C1180" s="264"/>
      <c r="D1180" s="264"/>
      <c r="E1180" s="264"/>
      <c r="F1180" s="265"/>
      <c r="G1180" s="265"/>
      <c r="H1180" s="265"/>
      <c r="I1180" s="265"/>
      <c r="J1180" s="265"/>
      <c r="K1180" s="266"/>
      <c r="L1180" s="265"/>
      <c r="M1180" s="265"/>
      <c r="N1180" s="266"/>
      <c r="O1180" s="266"/>
      <c r="P1180" s="266"/>
      <c r="Q1180" s="266"/>
      <c r="R1180" s="265"/>
      <c r="S1180" s="266"/>
      <c r="T1180" s="265"/>
      <c r="U1180" s="265"/>
      <c r="V1180" s="265"/>
      <c r="W1180" s="265"/>
      <c r="X1180" s="265"/>
      <c r="Y1180" s="265"/>
      <c r="Z1180" s="265"/>
      <c r="AA1180" s="264"/>
      <c r="AB1180" s="264"/>
      <c r="AC1180" s="264"/>
    </row>
    <row r="1181" spans="1:29">
      <c r="A1181" s="264" t="s">
        <v>794</v>
      </c>
      <c r="B1181" s="264"/>
      <c r="C1181" s="264"/>
      <c r="D1181" s="264"/>
      <c r="E1181" s="264"/>
      <c r="F1181" s="265"/>
      <c r="G1181" s="265"/>
      <c r="H1181" s="265"/>
      <c r="I1181" s="265"/>
      <c r="J1181" s="265"/>
      <c r="K1181" s="266"/>
      <c r="L1181" s="265"/>
      <c r="M1181" s="265"/>
      <c r="N1181" s="266"/>
      <c r="O1181" s="266"/>
      <c r="P1181" s="266"/>
      <c r="Q1181" s="266"/>
      <c r="R1181" s="265"/>
      <c r="S1181" s="266"/>
      <c r="T1181" s="265"/>
      <c r="U1181" s="265"/>
      <c r="V1181" s="265"/>
      <c r="W1181" s="265"/>
      <c r="X1181" s="265"/>
      <c r="Y1181" s="265"/>
      <c r="Z1181" s="265"/>
      <c r="AA1181" s="264"/>
      <c r="AB1181" s="264"/>
      <c r="AC1181" s="264"/>
    </row>
    <row r="1182" spans="1:29">
      <c r="A1182" s="264" t="s">
        <v>794</v>
      </c>
      <c r="B1182" s="264"/>
      <c r="C1182" s="264"/>
      <c r="D1182" s="264"/>
      <c r="E1182" s="264"/>
      <c r="F1182" s="265"/>
      <c r="G1182" s="265"/>
      <c r="H1182" s="265"/>
      <c r="I1182" s="265"/>
      <c r="J1182" s="265"/>
      <c r="K1182" s="266"/>
      <c r="L1182" s="265"/>
      <c r="M1182" s="265"/>
      <c r="N1182" s="266"/>
      <c r="O1182" s="266"/>
      <c r="P1182" s="266"/>
      <c r="Q1182" s="266"/>
      <c r="R1182" s="265"/>
      <c r="S1182" s="266"/>
      <c r="T1182" s="265"/>
      <c r="U1182" s="265"/>
      <c r="V1182" s="265"/>
      <c r="W1182" s="265"/>
      <c r="X1182" s="265"/>
      <c r="Y1182" s="265"/>
      <c r="Z1182" s="265"/>
      <c r="AA1182" s="264"/>
      <c r="AB1182" s="264"/>
      <c r="AC1182" s="264"/>
    </row>
    <row r="1183" spans="1:29">
      <c r="A1183" s="264" t="s">
        <v>794</v>
      </c>
      <c r="B1183" s="264"/>
      <c r="C1183" s="264"/>
      <c r="D1183" s="264"/>
      <c r="E1183" s="264"/>
      <c r="F1183" s="265"/>
      <c r="G1183" s="265"/>
      <c r="H1183" s="265"/>
      <c r="I1183" s="265"/>
      <c r="J1183" s="265"/>
      <c r="K1183" s="266"/>
      <c r="L1183" s="265"/>
      <c r="M1183" s="265"/>
      <c r="N1183" s="266"/>
      <c r="O1183" s="266"/>
      <c r="P1183" s="266"/>
      <c r="Q1183" s="266"/>
      <c r="R1183" s="265"/>
      <c r="S1183" s="266"/>
      <c r="T1183" s="265"/>
      <c r="U1183" s="265"/>
      <c r="V1183" s="265"/>
      <c r="W1183" s="265"/>
      <c r="X1183" s="265"/>
      <c r="Y1183" s="265"/>
      <c r="Z1183" s="265"/>
      <c r="AA1183" s="264"/>
      <c r="AB1183" s="264"/>
      <c r="AC1183" s="264"/>
    </row>
    <row r="1184" spans="1:29">
      <c r="A1184" s="264" t="s">
        <v>794</v>
      </c>
      <c r="B1184" s="264"/>
      <c r="C1184" s="264"/>
      <c r="D1184" s="264"/>
      <c r="E1184" s="264"/>
      <c r="F1184" s="265"/>
      <c r="G1184" s="265"/>
      <c r="H1184" s="265"/>
      <c r="I1184" s="265"/>
      <c r="J1184" s="265"/>
      <c r="K1184" s="266"/>
      <c r="L1184" s="265"/>
      <c r="M1184" s="265"/>
      <c r="N1184" s="266"/>
      <c r="O1184" s="266"/>
      <c r="P1184" s="266"/>
      <c r="Q1184" s="266"/>
      <c r="R1184" s="265"/>
      <c r="S1184" s="266"/>
      <c r="T1184" s="265"/>
      <c r="U1184" s="265"/>
      <c r="V1184" s="265"/>
      <c r="W1184" s="265"/>
      <c r="X1184" s="265"/>
      <c r="Y1184" s="265"/>
      <c r="Z1184" s="265"/>
      <c r="AA1184" s="264"/>
      <c r="AB1184" s="264"/>
      <c r="AC1184" s="264"/>
    </row>
    <row r="1185" spans="1:29">
      <c r="A1185" s="264" t="s">
        <v>794</v>
      </c>
      <c r="B1185" s="264"/>
      <c r="C1185" s="264"/>
      <c r="D1185" s="264"/>
      <c r="E1185" s="264"/>
      <c r="F1185" s="265"/>
      <c r="G1185" s="265"/>
      <c r="H1185" s="265"/>
      <c r="I1185" s="265"/>
      <c r="J1185" s="265"/>
      <c r="K1185" s="266"/>
      <c r="L1185" s="265"/>
      <c r="M1185" s="265"/>
      <c r="N1185" s="266"/>
      <c r="O1185" s="266"/>
      <c r="P1185" s="266"/>
      <c r="Q1185" s="266"/>
      <c r="R1185" s="265"/>
      <c r="S1185" s="266"/>
      <c r="T1185" s="265"/>
      <c r="U1185" s="265"/>
      <c r="V1185" s="265"/>
      <c r="W1185" s="265"/>
      <c r="X1185" s="265"/>
      <c r="Y1185" s="265"/>
      <c r="Z1185" s="265"/>
      <c r="AA1185" s="264"/>
      <c r="AB1185" s="264"/>
      <c r="AC1185" s="264"/>
    </row>
    <row r="1186" spans="1:29">
      <c r="A1186" s="264" t="s">
        <v>794</v>
      </c>
      <c r="B1186" s="264"/>
      <c r="C1186" s="264"/>
      <c r="D1186" s="264"/>
      <c r="E1186" s="264"/>
      <c r="F1186" s="265"/>
      <c r="G1186" s="265"/>
      <c r="H1186" s="265"/>
      <c r="I1186" s="265"/>
      <c r="J1186" s="265"/>
      <c r="K1186" s="266"/>
      <c r="L1186" s="265"/>
      <c r="M1186" s="265"/>
      <c r="N1186" s="266"/>
      <c r="O1186" s="266"/>
      <c r="P1186" s="266"/>
      <c r="Q1186" s="266"/>
      <c r="R1186" s="265"/>
      <c r="S1186" s="266"/>
      <c r="T1186" s="265"/>
      <c r="U1186" s="265"/>
      <c r="V1186" s="265"/>
      <c r="W1186" s="265"/>
      <c r="X1186" s="265"/>
      <c r="Y1186" s="265"/>
      <c r="Z1186" s="265"/>
      <c r="AA1186" s="264"/>
      <c r="AB1186" s="264"/>
      <c r="AC1186" s="264"/>
    </row>
    <row r="1187" spans="1:29">
      <c r="A1187" s="264" t="s">
        <v>794</v>
      </c>
      <c r="B1187" s="264"/>
      <c r="C1187" s="264"/>
      <c r="D1187" s="264"/>
      <c r="E1187" s="264"/>
      <c r="F1187" s="265"/>
      <c r="G1187" s="265"/>
      <c r="H1187" s="265"/>
      <c r="I1187" s="265"/>
      <c r="J1187" s="265"/>
      <c r="K1187" s="266"/>
      <c r="L1187" s="265"/>
      <c r="M1187" s="265"/>
      <c r="N1187" s="266"/>
      <c r="O1187" s="266"/>
      <c r="P1187" s="266"/>
      <c r="Q1187" s="266"/>
      <c r="R1187" s="265"/>
      <c r="S1187" s="266"/>
      <c r="T1187" s="265"/>
      <c r="U1187" s="265"/>
      <c r="V1187" s="265"/>
      <c r="W1187" s="265"/>
      <c r="X1187" s="265"/>
      <c r="Y1187" s="265"/>
      <c r="Z1187" s="265"/>
      <c r="AA1187" s="264"/>
      <c r="AB1187" s="264"/>
      <c r="AC1187" s="264"/>
    </row>
    <row r="1188" spans="1:29">
      <c r="A1188" s="264" t="s">
        <v>794</v>
      </c>
      <c r="B1188" s="264"/>
      <c r="C1188" s="264"/>
      <c r="D1188" s="264"/>
      <c r="E1188" s="264"/>
      <c r="F1188" s="265"/>
      <c r="G1188" s="265"/>
      <c r="H1188" s="265"/>
      <c r="I1188" s="265"/>
      <c r="J1188" s="265"/>
      <c r="K1188" s="266"/>
      <c r="L1188" s="265"/>
      <c r="M1188" s="265"/>
      <c r="N1188" s="266"/>
      <c r="O1188" s="266"/>
      <c r="P1188" s="266"/>
      <c r="Q1188" s="266"/>
      <c r="R1188" s="265"/>
      <c r="S1188" s="266"/>
      <c r="T1188" s="265"/>
      <c r="U1188" s="265"/>
      <c r="V1188" s="265"/>
      <c r="W1188" s="265"/>
      <c r="X1188" s="265"/>
      <c r="Y1188" s="265"/>
      <c r="Z1188" s="265"/>
      <c r="AA1188" s="264"/>
      <c r="AB1188" s="264"/>
      <c r="AC1188" s="264"/>
    </row>
    <row r="1189" spans="1:29">
      <c r="A1189" s="264" t="s">
        <v>794</v>
      </c>
      <c r="B1189" s="264"/>
      <c r="C1189" s="264"/>
      <c r="D1189" s="264"/>
      <c r="E1189" s="264"/>
      <c r="F1189" s="265"/>
      <c r="G1189" s="265"/>
      <c r="H1189" s="265"/>
      <c r="I1189" s="265"/>
      <c r="J1189" s="265"/>
      <c r="K1189" s="266"/>
      <c r="L1189" s="265"/>
      <c r="M1189" s="265"/>
      <c r="N1189" s="266"/>
      <c r="O1189" s="266"/>
      <c r="P1189" s="266"/>
      <c r="Q1189" s="266"/>
      <c r="R1189" s="265"/>
      <c r="S1189" s="266"/>
      <c r="T1189" s="265"/>
      <c r="U1189" s="265"/>
      <c r="V1189" s="265"/>
      <c r="W1189" s="265"/>
      <c r="X1189" s="265"/>
      <c r="Y1189" s="265"/>
      <c r="Z1189" s="265"/>
      <c r="AA1189" s="264"/>
      <c r="AB1189" s="264"/>
      <c r="AC1189" s="264"/>
    </row>
    <row r="1190" spans="1:29">
      <c r="A1190" s="264" t="s">
        <v>794</v>
      </c>
      <c r="B1190" s="264"/>
      <c r="C1190" s="264"/>
      <c r="D1190" s="264"/>
      <c r="E1190" s="264"/>
      <c r="F1190" s="265"/>
      <c r="G1190" s="265"/>
      <c r="H1190" s="265"/>
      <c r="I1190" s="265"/>
      <c r="J1190" s="265"/>
      <c r="K1190" s="266"/>
      <c r="L1190" s="265"/>
      <c r="M1190" s="265"/>
      <c r="N1190" s="266"/>
      <c r="O1190" s="266"/>
      <c r="P1190" s="266"/>
      <c r="Q1190" s="266"/>
      <c r="R1190" s="265"/>
      <c r="S1190" s="266"/>
      <c r="T1190" s="265"/>
      <c r="U1190" s="265"/>
      <c r="V1190" s="265"/>
      <c r="W1190" s="265"/>
      <c r="X1190" s="265"/>
      <c r="Y1190" s="265"/>
      <c r="Z1190" s="265"/>
      <c r="AA1190" s="264"/>
      <c r="AB1190" s="264"/>
      <c r="AC1190" s="264"/>
    </row>
    <row r="1191" spans="1:29">
      <c r="A1191" s="264" t="s">
        <v>794</v>
      </c>
      <c r="B1191" s="264"/>
      <c r="C1191" s="264"/>
      <c r="D1191" s="264"/>
      <c r="E1191" s="264"/>
      <c r="F1191" s="265"/>
      <c r="G1191" s="265"/>
      <c r="H1191" s="265"/>
      <c r="I1191" s="265"/>
      <c r="J1191" s="265"/>
      <c r="K1191" s="266"/>
      <c r="L1191" s="265"/>
      <c r="M1191" s="265"/>
      <c r="N1191" s="266"/>
      <c r="O1191" s="266"/>
      <c r="P1191" s="266"/>
      <c r="Q1191" s="266"/>
      <c r="R1191" s="265"/>
      <c r="S1191" s="266"/>
      <c r="T1191" s="265"/>
      <c r="U1191" s="265"/>
      <c r="V1191" s="265"/>
      <c r="W1191" s="265"/>
      <c r="X1191" s="265"/>
      <c r="Y1191" s="265"/>
      <c r="Z1191" s="265"/>
      <c r="AA1191" s="264"/>
      <c r="AB1191" s="264"/>
      <c r="AC1191" s="264"/>
    </row>
    <row r="1192" spans="1:29">
      <c r="A1192" s="264" t="s">
        <v>794</v>
      </c>
      <c r="B1192" s="264"/>
      <c r="C1192" s="264"/>
      <c r="D1192" s="264"/>
      <c r="E1192" s="264"/>
      <c r="F1192" s="265"/>
      <c r="G1192" s="265"/>
      <c r="H1192" s="265"/>
      <c r="I1192" s="265"/>
      <c r="J1192" s="265"/>
      <c r="K1192" s="266"/>
      <c r="L1192" s="265"/>
      <c r="M1192" s="265"/>
      <c r="N1192" s="266"/>
      <c r="O1192" s="266"/>
      <c r="P1192" s="266"/>
      <c r="Q1192" s="266"/>
      <c r="R1192" s="265"/>
      <c r="S1192" s="266"/>
      <c r="T1192" s="265"/>
      <c r="U1192" s="265"/>
      <c r="V1192" s="265"/>
      <c r="W1192" s="265"/>
      <c r="X1192" s="265"/>
      <c r="Y1192" s="265"/>
      <c r="Z1192" s="265"/>
      <c r="AA1192" s="264"/>
      <c r="AB1192" s="264"/>
      <c r="AC1192" s="264"/>
    </row>
    <row r="1193" spans="1:29">
      <c r="A1193" s="264" t="s">
        <v>794</v>
      </c>
      <c r="B1193" s="264"/>
      <c r="C1193" s="264"/>
      <c r="D1193" s="264"/>
      <c r="E1193" s="264"/>
      <c r="F1193" s="265"/>
      <c r="G1193" s="265"/>
      <c r="H1193" s="265"/>
      <c r="I1193" s="265"/>
      <c r="J1193" s="265"/>
      <c r="K1193" s="266"/>
      <c r="L1193" s="265"/>
      <c r="M1193" s="265"/>
      <c r="N1193" s="266"/>
      <c r="O1193" s="266"/>
      <c r="P1193" s="266"/>
      <c r="Q1193" s="266"/>
      <c r="R1193" s="265"/>
      <c r="S1193" s="266"/>
      <c r="T1193" s="265"/>
      <c r="U1193" s="265"/>
      <c r="V1193" s="265"/>
      <c r="W1193" s="265"/>
      <c r="X1193" s="265"/>
      <c r="Y1193" s="265"/>
      <c r="Z1193" s="265"/>
      <c r="AA1193" s="264"/>
      <c r="AB1193" s="264"/>
      <c r="AC1193" s="264"/>
    </row>
    <row r="1194" spans="1:29">
      <c r="A1194" s="264" t="s">
        <v>794</v>
      </c>
      <c r="B1194" s="264"/>
      <c r="C1194" s="264"/>
      <c r="D1194" s="264"/>
      <c r="E1194" s="264"/>
      <c r="F1194" s="265"/>
      <c r="G1194" s="265"/>
      <c r="H1194" s="265"/>
      <c r="I1194" s="265"/>
      <c r="J1194" s="265"/>
      <c r="K1194" s="266"/>
      <c r="L1194" s="265"/>
      <c r="M1194" s="265"/>
      <c r="N1194" s="266"/>
      <c r="O1194" s="266"/>
      <c r="P1194" s="266"/>
      <c r="Q1194" s="266"/>
      <c r="R1194" s="265"/>
      <c r="S1194" s="266"/>
      <c r="T1194" s="265"/>
      <c r="U1194" s="265"/>
      <c r="V1194" s="265"/>
      <c r="W1194" s="265"/>
      <c r="X1194" s="265"/>
      <c r="Y1194" s="265"/>
      <c r="Z1194" s="265"/>
      <c r="AA1194" s="264"/>
      <c r="AB1194" s="264"/>
      <c r="AC1194" s="264"/>
    </row>
    <row r="1195" spans="1:29">
      <c r="A1195" s="264"/>
      <c r="B1195" s="264"/>
      <c r="C1195" s="264"/>
      <c r="D1195" s="264"/>
      <c r="E1195" s="264"/>
      <c r="F1195" s="264"/>
      <c r="G1195" s="264"/>
      <c r="H1195" s="265"/>
      <c r="I1195" s="265"/>
      <c r="J1195" s="265"/>
      <c r="K1195" s="265"/>
      <c r="L1195" s="265"/>
      <c r="M1195" s="265"/>
      <c r="N1195" s="265"/>
      <c r="O1195" s="265"/>
      <c r="P1195" s="265"/>
      <c r="Q1195" s="265"/>
      <c r="R1195" s="265"/>
      <c r="S1195" s="265"/>
      <c r="T1195" s="265"/>
      <c r="U1195" s="265"/>
      <c r="V1195" s="265"/>
      <c r="W1195" s="265"/>
      <c r="X1195" s="265"/>
      <c r="Y1195" s="265"/>
      <c r="Z1195" s="265"/>
      <c r="AA1195" s="264"/>
      <c r="AB1195" s="264"/>
      <c r="AC1195" s="264"/>
    </row>
    <row r="1196" spans="1:29">
      <c r="A1196" s="264"/>
      <c r="B1196" s="264"/>
      <c r="C1196" s="264"/>
      <c r="D1196" s="264"/>
      <c r="E1196" s="264"/>
      <c r="F1196" s="264"/>
      <c r="G1196" s="264"/>
      <c r="H1196" s="265"/>
      <c r="I1196" s="265"/>
      <c r="J1196" s="265"/>
      <c r="K1196" s="265"/>
      <c r="L1196" s="265"/>
      <c r="M1196" s="265"/>
      <c r="N1196" s="265"/>
      <c r="O1196" s="265"/>
      <c r="P1196" s="265"/>
      <c r="Q1196" s="265"/>
      <c r="R1196" s="265"/>
      <c r="S1196" s="265"/>
      <c r="T1196" s="265"/>
      <c r="U1196" s="265"/>
      <c r="V1196" s="265"/>
      <c r="W1196" s="265"/>
      <c r="X1196" s="265"/>
      <c r="Y1196" s="265"/>
      <c r="Z1196" s="265"/>
      <c r="AA1196" s="264"/>
      <c r="AB1196" s="264"/>
      <c r="AC1196" s="264"/>
    </row>
    <row r="1197" spans="1:29">
      <c r="A1197" s="264"/>
      <c r="B1197" s="264"/>
      <c r="C1197" s="264"/>
      <c r="D1197" s="264"/>
      <c r="E1197" s="264"/>
      <c r="F1197" s="264"/>
      <c r="G1197" s="264"/>
      <c r="H1197" s="265"/>
      <c r="I1197" s="265"/>
      <c r="J1197" s="265"/>
      <c r="K1197" s="265"/>
      <c r="L1197" s="265"/>
      <c r="M1197" s="265"/>
      <c r="N1197" s="265"/>
      <c r="O1197" s="265"/>
      <c r="P1197" s="265"/>
      <c r="Q1197" s="265"/>
      <c r="R1197" s="265"/>
      <c r="S1197" s="265"/>
      <c r="T1197" s="265"/>
      <c r="U1197" s="265"/>
      <c r="V1197" s="265"/>
      <c r="W1197" s="265"/>
      <c r="X1197" s="265"/>
      <c r="Y1197" s="265"/>
      <c r="Z1197" s="265"/>
      <c r="AA1197" s="264"/>
      <c r="AB1197" s="264"/>
      <c r="AC1197" s="264"/>
    </row>
    <row r="1198" spans="1:29">
      <c r="A1198" s="264"/>
      <c r="B1198" s="264"/>
      <c r="C1198" s="264"/>
      <c r="D1198" s="264"/>
      <c r="E1198" s="264"/>
      <c r="F1198" s="264"/>
      <c r="G1198" s="264"/>
      <c r="H1198" s="265"/>
      <c r="I1198" s="265"/>
      <c r="J1198" s="265"/>
      <c r="K1198" s="265"/>
      <c r="L1198" s="265"/>
      <c r="M1198" s="265"/>
      <c r="N1198" s="265"/>
      <c r="O1198" s="265"/>
      <c r="P1198" s="265"/>
      <c r="Q1198" s="265"/>
      <c r="R1198" s="265"/>
      <c r="S1198" s="265"/>
      <c r="T1198" s="265"/>
      <c r="U1198" s="265"/>
      <c r="V1198" s="265"/>
      <c r="W1198" s="265"/>
      <c r="X1198" s="265"/>
      <c r="Y1198" s="265"/>
      <c r="Z1198" s="265"/>
      <c r="AA1198" s="264"/>
      <c r="AB1198" s="264"/>
      <c r="AC1198" s="264"/>
    </row>
    <row r="1199" spans="1:29">
      <c r="A1199" s="264"/>
      <c r="B1199" s="264"/>
      <c r="C1199" s="264"/>
      <c r="D1199" s="264"/>
      <c r="E1199" s="264"/>
      <c r="F1199" s="264"/>
      <c r="G1199" s="264"/>
      <c r="H1199" s="265"/>
      <c r="I1199" s="265"/>
      <c r="J1199" s="265"/>
      <c r="K1199" s="265"/>
      <c r="L1199" s="265"/>
      <c r="M1199" s="265"/>
      <c r="N1199" s="265"/>
      <c r="O1199" s="265"/>
      <c r="P1199" s="265"/>
      <c r="Q1199" s="265"/>
      <c r="R1199" s="265"/>
      <c r="S1199" s="265"/>
      <c r="T1199" s="265"/>
      <c r="U1199" s="265"/>
      <c r="V1199" s="265"/>
      <c r="W1199" s="265"/>
      <c r="X1199" s="265"/>
      <c r="Y1199" s="265"/>
      <c r="Z1199" s="265"/>
      <c r="AA1199" s="264"/>
      <c r="AB1199" s="264"/>
      <c r="AC1199" s="264"/>
    </row>
    <row r="1200" spans="1:29">
      <c r="A1200" s="264"/>
      <c r="B1200" s="264"/>
      <c r="C1200" s="264"/>
      <c r="D1200" s="264"/>
      <c r="E1200" s="264"/>
      <c r="F1200" s="264"/>
      <c r="G1200" s="264"/>
      <c r="H1200" s="265"/>
      <c r="I1200" s="265"/>
      <c r="J1200" s="265"/>
      <c r="K1200" s="265"/>
      <c r="L1200" s="265"/>
      <c r="M1200" s="265"/>
      <c r="N1200" s="265"/>
      <c r="O1200" s="265"/>
      <c r="P1200" s="265"/>
      <c r="Q1200" s="265"/>
      <c r="R1200" s="265"/>
      <c r="S1200" s="265"/>
      <c r="T1200" s="265"/>
      <c r="U1200" s="265"/>
      <c r="V1200" s="265"/>
      <c r="W1200" s="265"/>
      <c r="X1200" s="265"/>
      <c r="Y1200" s="265"/>
      <c r="Z1200" s="265"/>
      <c r="AA1200" s="264"/>
      <c r="AB1200" s="264"/>
      <c r="AC1200" s="264"/>
    </row>
    <row r="1201" spans="1:29">
      <c r="B1201" s="264"/>
      <c r="C1201" s="270"/>
      <c r="D1201" s="264"/>
      <c r="E1201" s="264"/>
      <c r="F1201" s="264"/>
      <c r="G1201" s="264"/>
      <c r="K1201" s="265"/>
      <c r="N1201" s="265"/>
      <c r="O1201" s="265"/>
      <c r="P1201" s="265"/>
      <c r="Q1201" s="265"/>
      <c r="S1201" s="265"/>
      <c r="AA1201" s="264"/>
      <c r="AB1201" s="264"/>
      <c r="AC1201" s="264"/>
    </row>
    <row r="1202" spans="1:29">
      <c r="A1202" s="270"/>
      <c r="B1202" s="264"/>
      <c r="C1202" s="264"/>
      <c r="D1202" s="264"/>
      <c r="E1202" s="264"/>
      <c r="F1202" s="264"/>
      <c r="G1202" s="264"/>
      <c r="H1202" s="271"/>
      <c r="I1202" s="271"/>
      <c r="J1202" s="271"/>
      <c r="K1202" s="265"/>
      <c r="L1202" s="271"/>
      <c r="M1202" s="271"/>
      <c r="N1202" s="265"/>
      <c r="O1202" s="265"/>
      <c r="P1202" s="265"/>
      <c r="Q1202" s="265"/>
      <c r="R1202" s="271"/>
      <c r="S1202" s="265"/>
      <c r="T1202" s="271"/>
      <c r="U1202" s="271"/>
      <c r="V1202" s="271"/>
      <c r="W1202" s="271"/>
      <c r="X1202" s="271"/>
      <c r="Y1202" s="265"/>
      <c r="Z1202" s="265"/>
      <c r="AA1202" s="264"/>
      <c r="AB1202" s="264"/>
      <c r="AC1202" s="264"/>
    </row>
    <row r="1203" spans="1:29">
      <c r="A1203" s="264"/>
      <c r="B1203" s="264"/>
      <c r="C1203" s="264"/>
      <c r="D1203" s="264"/>
      <c r="E1203" s="264"/>
      <c r="F1203" s="264"/>
      <c r="G1203" s="264"/>
      <c r="H1203" s="265"/>
      <c r="I1203" s="265"/>
      <c r="J1203" s="265"/>
      <c r="K1203" s="265"/>
      <c r="L1203" s="265"/>
      <c r="M1203" s="265"/>
      <c r="N1203" s="265"/>
      <c r="O1203" s="265"/>
      <c r="P1203" s="265"/>
      <c r="Q1203" s="265"/>
      <c r="R1203" s="265"/>
      <c r="S1203" s="265"/>
      <c r="T1203" s="265"/>
      <c r="U1203" s="265"/>
      <c r="V1203" s="265"/>
      <c r="W1203" s="265"/>
      <c r="X1203" s="265"/>
      <c r="Y1203" s="265"/>
      <c r="Z1203" s="265"/>
      <c r="AA1203" s="264"/>
      <c r="AB1203" s="264"/>
      <c r="AC1203" s="264"/>
    </row>
    <row r="1204" spans="1:29">
      <c r="A1204" s="264"/>
      <c r="B1204" s="264"/>
      <c r="C1204" s="264"/>
      <c r="D1204" s="264"/>
      <c r="E1204" s="264"/>
      <c r="F1204" s="264"/>
      <c r="G1204" s="264"/>
      <c r="H1204" s="265"/>
      <c r="I1204" s="265"/>
      <c r="J1204" s="265"/>
      <c r="K1204" s="265"/>
      <c r="L1204" s="265"/>
      <c r="M1204" s="265"/>
      <c r="N1204" s="265"/>
      <c r="O1204" s="265"/>
      <c r="P1204" s="265"/>
      <c r="Q1204" s="265"/>
      <c r="R1204" s="265"/>
      <c r="S1204" s="265"/>
      <c r="T1204" s="265"/>
      <c r="U1204" s="265"/>
      <c r="V1204" s="265"/>
      <c r="W1204" s="265"/>
      <c r="X1204" s="265"/>
      <c r="Y1204" s="265"/>
      <c r="Z1204" s="265"/>
      <c r="AA1204" s="264"/>
      <c r="AB1204" s="264"/>
      <c r="AC1204" s="264"/>
    </row>
    <row r="1205" spans="1:29">
      <c r="A1205" s="264"/>
      <c r="B1205" s="264"/>
      <c r="C1205" s="264"/>
      <c r="D1205" s="264"/>
      <c r="E1205" s="264"/>
      <c r="F1205" s="264"/>
      <c r="G1205" s="264"/>
      <c r="H1205" s="265"/>
      <c r="I1205" s="265"/>
      <c r="J1205" s="265"/>
      <c r="K1205" s="265"/>
      <c r="L1205" s="265"/>
      <c r="M1205" s="265"/>
      <c r="N1205" s="265"/>
      <c r="O1205" s="265"/>
      <c r="P1205" s="265"/>
      <c r="Q1205" s="265"/>
      <c r="R1205" s="265"/>
      <c r="S1205" s="265"/>
      <c r="T1205" s="265"/>
      <c r="U1205" s="265"/>
      <c r="V1205" s="265"/>
      <c r="W1205" s="265"/>
      <c r="X1205" s="265"/>
      <c r="Y1205" s="265"/>
      <c r="Z1205" s="265"/>
      <c r="AA1205" s="264"/>
      <c r="AB1205" s="264"/>
      <c r="AC1205" s="264"/>
    </row>
    <row r="1206" spans="1:29">
      <c r="A1206" s="264"/>
      <c r="B1206" s="264"/>
      <c r="C1206" s="264"/>
      <c r="D1206" s="264"/>
      <c r="E1206" s="264"/>
      <c r="F1206" s="264"/>
      <c r="G1206" s="264"/>
      <c r="H1206" s="265"/>
      <c r="I1206" s="265"/>
      <c r="J1206" s="265"/>
      <c r="K1206" s="265"/>
      <c r="L1206" s="265"/>
      <c r="M1206" s="265"/>
      <c r="N1206" s="265"/>
      <c r="O1206" s="265"/>
      <c r="P1206" s="265"/>
      <c r="Q1206" s="265"/>
      <c r="R1206" s="265"/>
      <c r="S1206" s="265"/>
      <c r="T1206" s="265"/>
      <c r="U1206" s="265"/>
      <c r="V1206" s="265"/>
      <c r="W1206" s="265"/>
      <c r="X1206" s="265"/>
      <c r="Y1206" s="265"/>
      <c r="Z1206" s="265"/>
      <c r="AA1206" s="264"/>
      <c r="AB1206" s="264"/>
      <c r="AC1206" s="264"/>
    </row>
    <row r="1207" spans="1:29">
      <c r="A1207" s="264"/>
      <c r="B1207" s="264"/>
      <c r="C1207" s="264"/>
      <c r="D1207" s="264"/>
      <c r="E1207" s="264"/>
      <c r="F1207" s="264"/>
      <c r="G1207" s="264"/>
      <c r="H1207" s="265"/>
      <c r="I1207" s="265"/>
      <c r="J1207" s="265"/>
      <c r="K1207" s="265"/>
      <c r="L1207" s="265"/>
      <c r="M1207" s="265"/>
      <c r="N1207" s="265"/>
      <c r="O1207" s="265"/>
      <c r="P1207" s="265"/>
      <c r="Q1207" s="265"/>
      <c r="R1207" s="265"/>
      <c r="S1207" s="265"/>
      <c r="T1207" s="265"/>
      <c r="U1207" s="265"/>
      <c r="V1207" s="265"/>
      <c r="W1207" s="265"/>
      <c r="X1207" s="265"/>
      <c r="Y1207" s="265"/>
      <c r="Z1207" s="265"/>
      <c r="AA1207" s="264"/>
      <c r="AB1207" s="264"/>
      <c r="AC1207" s="264"/>
    </row>
    <row r="1208" spans="1:29">
      <c r="A1208" s="264"/>
      <c r="B1208" s="264"/>
      <c r="C1208" s="270"/>
      <c r="D1208" s="264"/>
      <c r="E1208" s="264"/>
      <c r="F1208" s="264"/>
      <c r="G1208" s="264"/>
      <c r="H1208" s="265"/>
      <c r="I1208" s="265"/>
      <c r="J1208" s="265"/>
      <c r="K1208" s="265"/>
      <c r="L1208" s="265"/>
      <c r="M1208" s="265"/>
      <c r="N1208" s="265"/>
      <c r="O1208" s="265"/>
      <c r="P1208" s="265"/>
      <c r="Q1208" s="265"/>
      <c r="R1208" s="265"/>
      <c r="S1208" s="265"/>
      <c r="T1208" s="265"/>
      <c r="U1208" s="265"/>
      <c r="V1208" s="265"/>
      <c r="W1208" s="265"/>
      <c r="X1208" s="265"/>
      <c r="Y1208" s="265"/>
      <c r="Z1208" s="265"/>
      <c r="AA1208" s="264"/>
      <c r="AB1208" s="264"/>
      <c r="AC1208" s="264"/>
    </row>
    <row r="1209" spans="1:29">
      <c r="A1209" s="264"/>
      <c r="B1209" s="264"/>
      <c r="C1209" s="264"/>
      <c r="D1209" s="264"/>
      <c r="E1209" s="264"/>
      <c r="F1209" s="264"/>
      <c r="G1209" s="264"/>
      <c r="H1209" s="265"/>
      <c r="I1209" s="265"/>
      <c r="J1209" s="265"/>
      <c r="K1209" s="265"/>
      <c r="L1209" s="265"/>
      <c r="M1209" s="265"/>
      <c r="N1209" s="265"/>
      <c r="O1209" s="265"/>
      <c r="P1209" s="265"/>
      <c r="Q1209" s="265"/>
      <c r="R1209" s="265"/>
      <c r="S1209" s="265"/>
      <c r="T1209" s="265"/>
      <c r="U1209" s="265"/>
      <c r="V1209" s="265"/>
      <c r="W1209" s="265"/>
      <c r="X1209" s="265"/>
      <c r="Y1209" s="265"/>
      <c r="Z1209" s="265"/>
      <c r="AA1209" s="264"/>
      <c r="AB1209" s="264"/>
      <c r="AC1209" s="264"/>
    </row>
    <row r="1210" spans="1:29">
      <c r="A1210" s="264"/>
      <c r="B1210" s="264"/>
      <c r="C1210" s="264"/>
      <c r="D1210" s="264"/>
      <c r="E1210" s="264"/>
      <c r="F1210" s="264"/>
      <c r="G1210" s="264"/>
      <c r="H1210" s="265"/>
      <c r="I1210" s="265"/>
      <c r="J1210" s="265"/>
      <c r="K1210" s="265"/>
      <c r="L1210" s="265"/>
      <c r="M1210" s="265"/>
      <c r="N1210" s="265"/>
      <c r="O1210" s="265"/>
      <c r="P1210" s="265"/>
      <c r="Q1210" s="265"/>
      <c r="R1210" s="265"/>
      <c r="S1210" s="265"/>
      <c r="T1210" s="265"/>
      <c r="U1210" s="265"/>
      <c r="V1210" s="265"/>
      <c r="W1210" s="265"/>
      <c r="X1210" s="265"/>
      <c r="Y1210" s="265"/>
      <c r="Z1210" s="265"/>
      <c r="AA1210" s="264"/>
      <c r="AB1210" s="264"/>
      <c r="AC1210" s="264"/>
    </row>
    <row r="1211" spans="1:29">
      <c r="A1211" s="264"/>
      <c r="B1211" s="264"/>
      <c r="C1211" s="264"/>
      <c r="D1211" s="264"/>
      <c r="E1211" s="264"/>
      <c r="F1211" s="264"/>
      <c r="G1211" s="264"/>
      <c r="H1211" s="271"/>
      <c r="I1211" s="271"/>
      <c r="J1211" s="271"/>
      <c r="K1211" s="265"/>
      <c r="L1211" s="271"/>
      <c r="M1211" s="271"/>
      <c r="N1211" s="265"/>
      <c r="O1211" s="265"/>
      <c r="P1211" s="265"/>
      <c r="Q1211" s="265"/>
      <c r="R1211" s="271"/>
      <c r="S1211" s="265"/>
      <c r="T1211" s="271"/>
      <c r="U1211" s="271"/>
      <c r="V1211" s="271"/>
      <c r="W1211" s="271"/>
      <c r="X1211" s="271"/>
      <c r="Y1211" s="265"/>
      <c r="Z1211" s="265"/>
      <c r="AA1211" s="264"/>
      <c r="AB1211" s="264"/>
      <c r="AC1211" s="264"/>
    </row>
    <row r="1212" spans="1:29">
      <c r="A1212" s="264"/>
      <c r="B1212" s="264"/>
      <c r="C1212" s="264"/>
      <c r="D1212" s="264"/>
      <c r="E1212" s="264"/>
      <c r="F1212" s="264"/>
      <c r="G1212" s="264"/>
      <c r="H1212" s="265"/>
      <c r="I1212" s="265"/>
      <c r="J1212" s="265"/>
      <c r="K1212" s="265"/>
      <c r="L1212" s="265"/>
      <c r="M1212" s="265"/>
      <c r="N1212" s="265"/>
      <c r="O1212" s="265"/>
      <c r="P1212" s="265"/>
      <c r="Q1212" s="265"/>
      <c r="R1212" s="265"/>
      <c r="S1212" s="265"/>
      <c r="T1212" s="265"/>
      <c r="U1212" s="265"/>
      <c r="V1212" s="265"/>
      <c r="W1212" s="265"/>
      <c r="X1212" s="265"/>
      <c r="Y1212" s="265"/>
      <c r="Z1212" s="265"/>
      <c r="AA1212" s="264"/>
      <c r="AB1212" s="264"/>
      <c r="AC1212" s="264"/>
    </row>
    <row r="1213" spans="1:29">
      <c r="A1213" s="264"/>
      <c r="B1213" s="264"/>
      <c r="C1213" s="264"/>
      <c r="D1213" s="264"/>
      <c r="E1213" s="264"/>
      <c r="F1213" s="264"/>
      <c r="G1213" s="264"/>
      <c r="H1213" s="265"/>
      <c r="I1213" s="265"/>
      <c r="J1213" s="265"/>
      <c r="K1213" s="265"/>
      <c r="L1213" s="265"/>
      <c r="M1213" s="265"/>
      <c r="N1213" s="265"/>
      <c r="O1213" s="265"/>
      <c r="P1213" s="265"/>
      <c r="Q1213" s="265"/>
      <c r="R1213" s="265"/>
      <c r="S1213" s="265"/>
      <c r="T1213" s="265"/>
      <c r="U1213" s="265"/>
      <c r="V1213" s="265"/>
      <c r="W1213" s="265"/>
      <c r="X1213" s="265"/>
      <c r="Y1213" s="265"/>
      <c r="Z1213" s="265"/>
      <c r="AA1213" s="264"/>
      <c r="AB1213" s="264"/>
      <c r="AC1213" s="264"/>
    </row>
    <row r="1214" spans="1:29">
      <c r="A1214" s="264"/>
      <c r="B1214" s="264"/>
      <c r="C1214" s="264"/>
      <c r="D1214" s="264"/>
      <c r="E1214" s="264"/>
      <c r="F1214" s="264"/>
      <c r="G1214" s="264"/>
      <c r="H1214" s="265"/>
      <c r="I1214" s="265"/>
      <c r="J1214" s="265"/>
      <c r="K1214" s="265"/>
      <c r="L1214" s="265"/>
      <c r="M1214" s="265"/>
      <c r="N1214" s="265"/>
      <c r="O1214" s="265"/>
      <c r="P1214" s="265"/>
      <c r="Q1214" s="265"/>
      <c r="R1214" s="265"/>
      <c r="S1214" s="265"/>
      <c r="T1214" s="265"/>
      <c r="U1214" s="265"/>
      <c r="V1214" s="265"/>
      <c r="W1214" s="265"/>
      <c r="X1214" s="265"/>
      <c r="Y1214" s="265"/>
      <c r="Z1214" s="265"/>
      <c r="AA1214" s="264"/>
      <c r="AB1214" s="264"/>
      <c r="AC1214" s="264"/>
    </row>
    <row r="1215" spans="1:29">
      <c r="A1215" s="264"/>
      <c r="B1215" s="264"/>
      <c r="C1215" s="270"/>
      <c r="D1215" s="264"/>
      <c r="E1215" s="264"/>
      <c r="F1215" s="264"/>
      <c r="G1215" s="264"/>
      <c r="H1215" s="265"/>
      <c r="I1215" s="265"/>
      <c r="J1215" s="265"/>
      <c r="K1215" s="265"/>
      <c r="L1215" s="265"/>
      <c r="M1215" s="265"/>
      <c r="N1215" s="265"/>
      <c r="O1215" s="265"/>
      <c r="P1215" s="265"/>
      <c r="Q1215" s="265"/>
      <c r="R1215" s="265"/>
      <c r="S1215" s="265"/>
      <c r="T1215" s="265"/>
      <c r="U1215" s="265"/>
      <c r="V1215" s="265"/>
      <c r="W1215" s="265"/>
      <c r="X1215" s="265"/>
      <c r="Y1215" s="265"/>
      <c r="Z1215" s="265"/>
      <c r="AA1215" s="264"/>
      <c r="AB1215" s="264"/>
      <c r="AC1215" s="264"/>
    </row>
    <row r="1216" spans="1:29">
      <c r="A1216" s="264"/>
      <c r="B1216" s="264"/>
      <c r="C1216" s="264"/>
      <c r="D1216" s="264"/>
      <c r="E1216" s="264"/>
      <c r="F1216" s="264"/>
      <c r="G1216" s="264"/>
      <c r="H1216" s="265"/>
      <c r="I1216" s="265"/>
      <c r="J1216" s="265"/>
      <c r="K1216" s="265"/>
      <c r="L1216" s="265"/>
      <c r="M1216" s="265"/>
      <c r="N1216" s="265"/>
      <c r="O1216" s="265"/>
      <c r="P1216" s="265"/>
      <c r="Q1216" s="265"/>
      <c r="R1216" s="265"/>
      <c r="S1216" s="265"/>
      <c r="T1216" s="265"/>
      <c r="U1216" s="265"/>
      <c r="V1216" s="265"/>
      <c r="W1216" s="265"/>
      <c r="X1216" s="265"/>
      <c r="Y1216" s="265"/>
      <c r="Z1216" s="265"/>
      <c r="AA1216" s="264"/>
      <c r="AB1216" s="264"/>
      <c r="AC1216" s="264"/>
    </row>
    <row r="1217" spans="1:29">
      <c r="A1217" s="264"/>
      <c r="B1217" s="264"/>
      <c r="C1217" s="264"/>
      <c r="D1217" s="264"/>
      <c r="E1217" s="264"/>
      <c r="F1217" s="264"/>
      <c r="G1217" s="264"/>
      <c r="H1217" s="265"/>
      <c r="I1217" s="265"/>
      <c r="J1217" s="265"/>
      <c r="K1217" s="265"/>
      <c r="L1217" s="265"/>
      <c r="M1217" s="265"/>
      <c r="N1217" s="265"/>
      <c r="O1217" s="265"/>
      <c r="P1217" s="265"/>
      <c r="Q1217" s="265"/>
      <c r="R1217" s="265"/>
      <c r="S1217" s="265"/>
      <c r="T1217" s="265"/>
      <c r="U1217" s="265"/>
      <c r="V1217" s="265"/>
      <c r="W1217" s="265"/>
      <c r="X1217" s="265"/>
      <c r="Y1217" s="265"/>
      <c r="Z1217" s="265"/>
      <c r="AA1217" s="264"/>
      <c r="AB1217" s="264"/>
      <c r="AC1217" s="264"/>
    </row>
    <row r="1218" spans="1:29">
      <c r="A1218" s="264" t="s">
        <v>794</v>
      </c>
      <c r="B1218" s="264"/>
      <c r="C1218" s="264"/>
      <c r="D1218" s="264"/>
      <c r="E1218" s="264"/>
      <c r="F1218" s="264"/>
      <c r="G1218" s="264"/>
      <c r="H1218" s="265"/>
      <c r="I1218" s="265"/>
      <c r="J1218" s="265"/>
      <c r="K1218" s="265"/>
      <c r="L1218" s="265"/>
      <c r="M1218" s="265"/>
      <c r="N1218" s="265"/>
      <c r="O1218" s="265"/>
      <c r="P1218" s="265"/>
      <c r="Q1218" s="265"/>
      <c r="R1218" s="265"/>
      <c r="S1218" s="265"/>
      <c r="T1218" s="265"/>
      <c r="U1218" s="265"/>
      <c r="V1218" s="265"/>
      <c r="W1218" s="265"/>
      <c r="X1218" s="265"/>
      <c r="Y1218" s="265"/>
      <c r="Z1218" s="265"/>
      <c r="AA1218" s="264"/>
      <c r="AB1218" s="264"/>
      <c r="AC1218" s="264"/>
    </row>
    <row r="1219" spans="1:29">
      <c r="A1219" s="264" t="s">
        <v>794</v>
      </c>
      <c r="B1219" s="264"/>
      <c r="C1219" s="264"/>
      <c r="D1219" s="264"/>
      <c r="E1219" s="264"/>
      <c r="F1219" s="264"/>
      <c r="G1219" s="264"/>
      <c r="H1219" s="265"/>
      <c r="I1219" s="265"/>
      <c r="J1219" s="265"/>
      <c r="K1219" s="265"/>
      <c r="L1219" s="265"/>
      <c r="M1219" s="265"/>
      <c r="N1219" s="265"/>
      <c r="O1219" s="265"/>
      <c r="P1219" s="265"/>
      <c r="Q1219" s="265"/>
      <c r="R1219" s="265"/>
      <c r="S1219" s="265"/>
      <c r="T1219" s="265"/>
      <c r="U1219" s="265"/>
      <c r="V1219" s="265"/>
      <c r="W1219" s="265"/>
      <c r="X1219" s="265"/>
      <c r="Y1219" s="265"/>
      <c r="Z1219" s="265"/>
      <c r="AA1219" s="264"/>
      <c r="AB1219" s="264"/>
      <c r="AC1219" s="264"/>
    </row>
    <row r="1220" spans="1:29">
      <c r="A1220" s="264" t="s">
        <v>794</v>
      </c>
      <c r="B1220" s="264"/>
      <c r="C1220" s="264"/>
      <c r="D1220" s="264"/>
      <c r="E1220" s="264"/>
      <c r="F1220" s="264"/>
      <c r="G1220" s="264"/>
      <c r="H1220" s="265"/>
      <c r="I1220" s="265"/>
      <c r="J1220" s="265"/>
      <c r="K1220" s="265"/>
      <c r="L1220" s="265"/>
      <c r="M1220" s="265"/>
      <c r="N1220" s="265"/>
      <c r="O1220" s="265"/>
      <c r="P1220" s="265"/>
      <c r="Q1220" s="265"/>
      <c r="R1220" s="265"/>
      <c r="S1220" s="265"/>
      <c r="T1220" s="265"/>
      <c r="U1220" s="265"/>
      <c r="V1220" s="265"/>
      <c r="W1220" s="265"/>
      <c r="X1220" s="265"/>
      <c r="Y1220" s="265"/>
      <c r="Z1220" s="265"/>
      <c r="AA1220" s="264"/>
      <c r="AB1220" s="264"/>
      <c r="AC1220" s="264"/>
    </row>
    <row r="1221" spans="1:29">
      <c r="A1221" s="264" t="s">
        <v>794</v>
      </c>
      <c r="B1221" s="264"/>
      <c r="C1221" s="270"/>
      <c r="D1221" s="264"/>
      <c r="E1221" s="264"/>
      <c r="F1221" s="264"/>
      <c r="G1221" s="264"/>
      <c r="H1221" s="265"/>
      <c r="I1221" s="265"/>
      <c r="J1221" s="265"/>
      <c r="K1221" s="265"/>
      <c r="L1221" s="265"/>
      <c r="M1221" s="265"/>
      <c r="N1221" s="265"/>
      <c r="O1221" s="265"/>
      <c r="P1221" s="265"/>
      <c r="Q1221" s="265"/>
      <c r="R1221" s="265"/>
      <c r="S1221" s="265"/>
      <c r="T1221" s="265"/>
      <c r="U1221" s="265"/>
      <c r="V1221" s="265"/>
      <c r="W1221" s="265"/>
      <c r="X1221" s="265"/>
      <c r="Y1221" s="265"/>
      <c r="Z1221" s="265"/>
      <c r="AA1221" s="264"/>
      <c r="AB1221" s="264"/>
      <c r="AC1221" s="264"/>
    </row>
    <row r="1222" spans="1:29">
      <c r="A1222" s="264" t="s">
        <v>794</v>
      </c>
      <c r="B1222" s="264"/>
      <c r="C1222" s="264"/>
      <c r="D1222" s="264"/>
      <c r="E1222" s="264"/>
      <c r="F1222" s="264"/>
      <c r="G1222" s="264"/>
      <c r="H1222" s="265"/>
      <c r="I1222" s="265"/>
      <c r="J1222" s="265"/>
      <c r="K1222" s="265"/>
      <c r="L1222" s="265"/>
      <c r="M1222" s="265"/>
      <c r="N1222" s="265"/>
      <c r="O1222" s="265"/>
      <c r="P1222" s="265"/>
      <c r="Q1222" s="265"/>
      <c r="R1222" s="265"/>
      <c r="S1222" s="265"/>
      <c r="T1222" s="265"/>
      <c r="U1222" s="265"/>
      <c r="V1222" s="265"/>
      <c r="W1222" s="265"/>
      <c r="X1222" s="265"/>
      <c r="Y1222" s="265"/>
      <c r="Z1222" s="265"/>
      <c r="AA1222" s="264"/>
      <c r="AB1222" s="264"/>
      <c r="AC1222" s="264"/>
    </row>
    <row r="1223" spans="1:29">
      <c r="A1223" s="264" t="s">
        <v>794</v>
      </c>
      <c r="B1223" s="264"/>
      <c r="C1223" s="264"/>
      <c r="D1223" s="264"/>
      <c r="E1223" s="264"/>
      <c r="F1223" s="264"/>
      <c r="G1223" s="264"/>
      <c r="H1223" s="265"/>
      <c r="I1223" s="265"/>
      <c r="J1223" s="265"/>
      <c r="K1223" s="265"/>
      <c r="L1223" s="265"/>
      <c r="M1223" s="265"/>
      <c r="N1223" s="265"/>
      <c r="O1223" s="265"/>
      <c r="P1223" s="265"/>
      <c r="Q1223" s="265"/>
      <c r="R1223" s="265"/>
      <c r="S1223" s="265"/>
      <c r="T1223" s="265"/>
      <c r="U1223" s="265"/>
      <c r="V1223" s="265"/>
      <c r="W1223" s="265"/>
      <c r="X1223" s="265"/>
      <c r="Y1223" s="265"/>
      <c r="Z1223" s="265"/>
      <c r="AA1223" s="264"/>
      <c r="AB1223" s="264"/>
      <c r="AC1223" s="264"/>
    </row>
    <row r="1224" spans="1:29">
      <c r="A1224" s="264" t="s">
        <v>794</v>
      </c>
      <c r="B1224" s="264"/>
      <c r="C1224" s="264"/>
      <c r="D1224" s="264"/>
      <c r="E1224" s="264"/>
      <c r="F1224" s="264"/>
      <c r="G1224" s="264"/>
      <c r="H1224" s="265"/>
      <c r="I1224" s="265"/>
      <c r="J1224" s="265"/>
      <c r="K1224" s="265"/>
      <c r="L1224" s="265"/>
      <c r="M1224" s="265"/>
      <c r="N1224" s="265"/>
      <c r="O1224" s="265"/>
      <c r="P1224" s="265"/>
      <c r="Q1224" s="265"/>
      <c r="R1224" s="265"/>
      <c r="S1224" s="265"/>
      <c r="T1224" s="265"/>
      <c r="U1224" s="265"/>
      <c r="V1224" s="265"/>
      <c r="W1224" s="265"/>
      <c r="X1224" s="265"/>
      <c r="Y1224" s="265"/>
      <c r="Z1224" s="265"/>
      <c r="AA1224" s="264"/>
      <c r="AB1224" s="264"/>
      <c r="AC1224" s="264"/>
    </row>
    <row r="1225" spans="1:29">
      <c r="A1225" s="264" t="s">
        <v>794</v>
      </c>
      <c r="B1225" s="264"/>
      <c r="C1225" s="264"/>
      <c r="D1225" s="264"/>
      <c r="E1225" s="264"/>
      <c r="F1225" s="264"/>
      <c r="G1225" s="264"/>
      <c r="H1225" s="265"/>
      <c r="I1225" s="265"/>
      <c r="J1225" s="265"/>
      <c r="K1225" s="265"/>
      <c r="L1225" s="265"/>
      <c r="M1225" s="265"/>
      <c r="N1225" s="265"/>
      <c r="O1225" s="265"/>
      <c r="P1225" s="265"/>
      <c r="Q1225" s="265"/>
      <c r="R1225" s="265"/>
      <c r="S1225" s="265"/>
      <c r="T1225" s="265"/>
      <c r="U1225" s="265"/>
      <c r="V1225" s="265"/>
      <c r="W1225" s="265"/>
      <c r="X1225" s="265"/>
      <c r="Y1225" s="265"/>
      <c r="Z1225" s="265"/>
      <c r="AA1225" s="264"/>
      <c r="AB1225" s="264"/>
      <c r="AC1225" s="264"/>
    </row>
    <row r="1226" spans="1:29">
      <c r="A1226" s="264" t="s">
        <v>794</v>
      </c>
      <c r="B1226" s="264"/>
      <c r="C1226" s="264"/>
      <c r="D1226" s="264"/>
      <c r="E1226" s="264"/>
      <c r="F1226" s="264"/>
      <c r="G1226" s="264"/>
      <c r="H1226" s="265"/>
      <c r="I1226" s="265"/>
      <c r="J1226" s="265"/>
      <c r="K1226" s="265"/>
      <c r="L1226" s="265"/>
      <c r="M1226" s="265"/>
      <c r="N1226" s="265"/>
      <c r="O1226" s="265"/>
      <c r="P1226" s="265"/>
      <c r="Q1226" s="265"/>
      <c r="R1226" s="265"/>
      <c r="S1226" s="265"/>
      <c r="T1226" s="265"/>
      <c r="U1226" s="265"/>
      <c r="V1226" s="265"/>
      <c r="W1226" s="265"/>
      <c r="X1226" s="265"/>
      <c r="Y1226" s="265"/>
      <c r="Z1226" s="265"/>
      <c r="AA1226" s="264"/>
      <c r="AB1226" s="264"/>
      <c r="AC1226" s="264"/>
    </row>
    <row r="1227" spans="1:29">
      <c r="A1227" s="264" t="s">
        <v>794</v>
      </c>
      <c r="B1227" s="264"/>
      <c r="C1227" s="270"/>
      <c r="D1227" s="264"/>
      <c r="E1227" s="264"/>
      <c r="F1227" s="264"/>
      <c r="G1227" s="264"/>
      <c r="H1227" s="265"/>
      <c r="I1227" s="265"/>
      <c r="J1227" s="265"/>
      <c r="K1227" s="265"/>
      <c r="L1227" s="265"/>
      <c r="M1227" s="265"/>
      <c r="N1227" s="265"/>
      <c r="O1227" s="265"/>
      <c r="P1227" s="265"/>
      <c r="Q1227" s="265"/>
      <c r="R1227" s="265"/>
      <c r="S1227" s="265"/>
      <c r="T1227" s="265"/>
      <c r="U1227" s="265"/>
      <c r="V1227" s="265"/>
      <c r="W1227" s="265"/>
      <c r="X1227" s="265"/>
      <c r="Y1227" s="265"/>
      <c r="Z1227" s="265"/>
      <c r="AA1227" s="264"/>
      <c r="AB1227" s="264"/>
      <c r="AC1227" s="264"/>
    </row>
    <row r="1228" spans="1:29">
      <c r="A1228" s="264" t="s">
        <v>794</v>
      </c>
      <c r="B1228" s="264"/>
      <c r="C1228" s="264"/>
      <c r="D1228" s="264"/>
      <c r="E1228" s="264"/>
      <c r="F1228" s="264"/>
      <c r="G1228" s="264"/>
      <c r="H1228" s="265"/>
      <c r="I1228" s="265"/>
      <c r="J1228" s="265"/>
      <c r="K1228" s="265"/>
      <c r="L1228" s="265"/>
      <c r="M1228" s="265"/>
      <c r="N1228" s="265"/>
      <c r="O1228" s="265"/>
      <c r="P1228" s="265"/>
      <c r="Q1228" s="265"/>
      <c r="R1228" s="265"/>
      <c r="S1228" s="265"/>
      <c r="T1228" s="265"/>
      <c r="U1228" s="265"/>
      <c r="V1228" s="265"/>
      <c r="W1228" s="265"/>
      <c r="X1228" s="265"/>
      <c r="Y1228" s="265"/>
      <c r="Z1228" s="265"/>
      <c r="AA1228" s="264"/>
      <c r="AB1228" s="264"/>
      <c r="AC1228" s="264"/>
    </row>
    <row r="1229" spans="1:29">
      <c r="A1229" s="264" t="s">
        <v>794</v>
      </c>
      <c r="B1229" s="264"/>
      <c r="C1229" s="264"/>
      <c r="D1229" s="264"/>
      <c r="E1229" s="264"/>
      <c r="F1229" s="264"/>
      <c r="G1229" s="264"/>
      <c r="H1229" s="265"/>
      <c r="I1229" s="265"/>
      <c r="J1229" s="265"/>
      <c r="K1229" s="265"/>
      <c r="L1229" s="265"/>
      <c r="M1229" s="265"/>
      <c r="N1229" s="265"/>
      <c r="O1229" s="265"/>
      <c r="P1229" s="265"/>
      <c r="Q1229" s="265"/>
      <c r="R1229" s="265"/>
      <c r="S1229" s="265"/>
      <c r="T1229" s="265"/>
      <c r="U1229" s="265"/>
      <c r="V1229" s="265"/>
      <c r="W1229" s="265"/>
      <c r="X1229" s="265"/>
      <c r="Y1229" s="265"/>
      <c r="Z1229" s="265"/>
      <c r="AA1229" s="264"/>
      <c r="AB1229" s="264"/>
      <c r="AC1229" s="264"/>
    </row>
    <row r="1230" spans="1:29">
      <c r="A1230" s="264" t="s">
        <v>794</v>
      </c>
      <c r="B1230" s="264"/>
      <c r="C1230" s="264"/>
      <c r="D1230" s="264"/>
      <c r="E1230" s="264"/>
      <c r="F1230" s="264"/>
      <c r="G1230" s="264"/>
      <c r="H1230" s="265"/>
      <c r="I1230" s="265"/>
      <c r="J1230" s="265"/>
      <c r="K1230" s="265"/>
      <c r="L1230" s="265"/>
      <c r="M1230" s="265"/>
      <c r="N1230" s="265"/>
      <c r="O1230" s="265"/>
      <c r="P1230" s="265"/>
      <c r="Q1230" s="265"/>
      <c r="R1230" s="265"/>
      <c r="S1230" s="265"/>
      <c r="T1230" s="265"/>
      <c r="U1230" s="265"/>
      <c r="V1230" s="265"/>
      <c r="W1230" s="265"/>
      <c r="X1230" s="265"/>
      <c r="Y1230" s="265"/>
      <c r="Z1230" s="265"/>
      <c r="AA1230" s="264"/>
      <c r="AB1230" s="264"/>
      <c r="AC1230" s="264"/>
    </row>
    <row r="1231" spans="1:29">
      <c r="A1231" s="264" t="s">
        <v>794</v>
      </c>
      <c r="B1231" s="264"/>
      <c r="C1231" s="264"/>
      <c r="D1231" s="264"/>
      <c r="E1231" s="264"/>
      <c r="F1231" s="264"/>
      <c r="G1231" s="264"/>
      <c r="H1231" s="265"/>
      <c r="I1231" s="265"/>
      <c r="J1231" s="265"/>
      <c r="K1231" s="265"/>
      <c r="L1231" s="265"/>
      <c r="M1231" s="265"/>
      <c r="N1231" s="265"/>
      <c r="O1231" s="265"/>
      <c r="P1231" s="265"/>
      <c r="Q1231" s="265"/>
      <c r="R1231" s="265"/>
      <c r="S1231" s="265"/>
      <c r="T1231" s="265"/>
      <c r="U1231" s="265"/>
      <c r="V1231" s="265"/>
      <c r="W1231" s="265"/>
      <c r="X1231" s="265"/>
      <c r="Y1231" s="265"/>
      <c r="Z1231" s="265"/>
      <c r="AA1231" s="264"/>
      <c r="AB1231" s="264"/>
      <c r="AC1231" s="264"/>
    </row>
    <row r="1232" spans="1:29">
      <c r="A1232" s="264" t="s">
        <v>794</v>
      </c>
      <c r="B1232" s="264"/>
      <c r="C1232" s="264"/>
      <c r="D1232" s="264"/>
      <c r="E1232" s="264"/>
      <c r="F1232" s="264"/>
      <c r="G1232" s="264"/>
      <c r="H1232" s="265"/>
      <c r="I1232" s="265"/>
      <c r="J1232" s="265"/>
      <c r="K1232" s="265"/>
      <c r="L1232" s="265"/>
      <c r="M1232" s="265"/>
      <c r="N1232" s="265"/>
      <c r="O1232" s="265"/>
      <c r="P1232" s="265"/>
      <c r="Q1232" s="265"/>
      <c r="R1232" s="265"/>
      <c r="S1232" s="265"/>
      <c r="T1232" s="265"/>
      <c r="U1232" s="265"/>
      <c r="V1232" s="265"/>
      <c r="W1232" s="265"/>
      <c r="X1232" s="265"/>
      <c r="Y1232" s="265"/>
      <c r="Z1232" s="265"/>
      <c r="AA1232" s="264"/>
      <c r="AB1232" s="264"/>
      <c r="AC1232" s="264"/>
    </row>
    <row r="1233" spans="1:29">
      <c r="A1233" s="264" t="s">
        <v>794</v>
      </c>
      <c r="B1233" s="264"/>
      <c r="C1233" s="264"/>
      <c r="D1233" s="264"/>
      <c r="E1233" s="264"/>
      <c r="F1233" s="264"/>
      <c r="G1233" s="264"/>
      <c r="H1233" s="265"/>
      <c r="I1233" s="265"/>
      <c r="J1233" s="265"/>
      <c r="K1233" s="265"/>
      <c r="L1233" s="265"/>
      <c r="M1233" s="265"/>
      <c r="N1233" s="265"/>
      <c r="O1233" s="265"/>
      <c r="P1233" s="265"/>
      <c r="Q1233" s="265"/>
      <c r="R1233" s="265"/>
      <c r="S1233" s="265"/>
      <c r="T1233" s="265"/>
      <c r="U1233" s="265"/>
      <c r="V1233" s="265"/>
      <c r="W1233" s="265"/>
      <c r="X1233" s="265"/>
      <c r="Y1233" s="265"/>
      <c r="Z1233" s="265"/>
      <c r="AA1233" s="264"/>
      <c r="AB1233" s="264"/>
      <c r="AC1233" s="264"/>
    </row>
    <row r="1234" spans="1:29">
      <c r="A1234" s="264" t="s">
        <v>794</v>
      </c>
      <c r="B1234" s="264"/>
      <c r="C1234" s="264"/>
      <c r="D1234" s="264"/>
      <c r="E1234" s="264"/>
      <c r="F1234" s="264"/>
      <c r="G1234" s="264"/>
      <c r="H1234" s="265"/>
      <c r="I1234" s="265"/>
      <c r="J1234" s="265"/>
      <c r="K1234" s="265"/>
      <c r="L1234" s="265"/>
      <c r="M1234" s="265"/>
      <c r="N1234" s="265"/>
      <c r="O1234" s="265"/>
      <c r="P1234" s="265"/>
      <c r="Q1234" s="265"/>
      <c r="R1234" s="265"/>
      <c r="S1234" s="265"/>
      <c r="T1234" s="265"/>
      <c r="U1234" s="265"/>
      <c r="V1234" s="265"/>
      <c r="W1234" s="265"/>
      <c r="X1234" s="265"/>
      <c r="Y1234" s="265"/>
      <c r="Z1234" s="265"/>
      <c r="AA1234" s="264"/>
      <c r="AB1234" s="264"/>
      <c r="AC1234" s="264"/>
    </row>
    <row r="1235" spans="1:29">
      <c r="A1235" s="264" t="s">
        <v>794</v>
      </c>
      <c r="B1235" s="264"/>
      <c r="C1235" s="264"/>
      <c r="D1235" s="264"/>
      <c r="E1235" s="264"/>
      <c r="F1235" s="264"/>
      <c r="G1235" s="264"/>
      <c r="H1235" s="265"/>
      <c r="I1235" s="265"/>
      <c r="J1235" s="265"/>
      <c r="K1235" s="265"/>
      <c r="L1235" s="265"/>
      <c r="M1235" s="265"/>
      <c r="N1235" s="265"/>
      <c r="O1235" s="265"/>
      <c r="P1235" s="265"/>
      <c r="Q1235" s="265"/>
      <c r="R1235" s="265"/>
      <c r="S1235" s="265"/>
      <c r="T1235" s="265"/>
      <c r="U1235" s="265"/>
      <c r="V1235" s="265"/>
      <c r="W1235" s="265"/>
      <c r="X1235" s="265"/>
      <c r="Y1235" s="265"/>
      <c r="Z1235" s="265"/>
      <c r="AA1235" s="264"/>
      <c r="AB1235" s="264"/>
      <c r="AC1235" s="264"/>
    </row>
    <row r="1236" spans="1:29">
      <c r="A1236" s="264" t="s">
        <v>794</v>
      </c>
      <c r="B1236" s="264"/>
      <c r="C1236" s="270"/>
      <c r="D1236" s="264"/>
      <c r="E1236" s="264"/>
      <c r="F1236" s="264"/>
      <c r="G1236" s="264"/>
      <c r="H1236" s="265"/>
      <c r="I1236" s="265"/>
      <c r="J1236" s="265"/>
      <c r="K1236" s="265"/>
      <c r="L1236" s="265"/>
      <c r="M1236" s="265"/>
      <c r="N1236" s="265"/>
      <c r="O1236" s="265"/>
      <c r="P1236" s="265"/>
      <c r="Q1236" s="265"/>
      <c r="R1236" s="265"/>
      <c r="S1236" s="265"/>
      <c r="T1236" s="265"/>
      <c r="U1236" s="265"/>
      <c r="V1236" s="265"/>
      <c r="W1236" s="265"/>
      <c r="X1236" s="265"/>
      <c r="Y1236" s="265"/>
      <c r="Z1236" s="265"/>
      <c r="AA1236" s="264"/>
      <c r="AB1236" s="264"/>
      <c r="AC1236" s="264"/>
    </row>
    <row r="1237" spans="1:29">
      <c r="A1237" s="264" t="s">
        <v>794</v>
      </c>
      <c r="B1237" s="264"/>
      <c r="C1237" s="264"/>
      <c r="D1237" s="264"/>
      <c r="E1237" s="264"/>
      <c r="F1237" s="264"/>
      <c r="G1237" s="264"/>
      <c r="H1237" s="265"/>
      <c r="I1237" s="265"/>
      <c r="J1237" s="265"/>
      <c r="K1237" s="265"/>
      <c r="L1237" s="265"/>
      <c r="M1237" s="265"/>
      <c r="N1237" s="265"/>
      <c r="O1237" s="265"/>
      <c r="P1237" s="265"/>
      <c r="Q1237" s="265"/>
      <c r="R1237" s="265"/>
      <c r="S1237" s="265"/>
      <c r="T1237" s="265"/>
      <c r="U1237" s="265"/>
      <c r="V1237" s="265"/>
      <c r="W1237" s="265"/>
      <c r="X1237" s="265"/>
      <c r="Y1237" s="265"/>
      <c r="Z1237" s="265"/>
      <c r="AA1237" s="264"/>
      <c r="AB1237" s="264"/>
      <c r="AC1237" s="264"/>
    </row>
    <row r="1238" spans="1:29">
      <c r="A1238" s="264" t="s">
        <v>794</v>
      </c>
      <c r="B1238" s="264"/>
      <c r="C1238" s="264"/>
      <c r="D1238" s="264"/>
      <c r="E1238" s="264"/>
      <c r="F1238" s="264"/>
      <c r="G1238" s="264"/>
      <c r="H1238" s="265"/>
      <c r="I1238" s="265"/>
      <c r="J1238" s="265"/>
      <c r="K1238" s="265"/>
      <c r="L1238" s="265"/>
      <c r="M1238" s="265"/>
      <c r="N1238" s="265"/>
      <c r="O1238" s="265"/>
      <c r="P1238" s="265"/>
      <c r="Q1238" s="265"/>
      <c r="R1238" s="265"/>
      <c r="S1238" s="265"/>
      <c r="T1238" s="265"/>
      <c r="U1238" s="265"/>
      <c r="V1238" s="265"/>
      <c r="W1238" s="265"/>
      <c r="X1238" s="265"/>
      <c r="Y1238" s="265"/>
      <c r="Z1238" s="265"/>
      <c r="AA1238" s="264"/>
      <c r="AB1238" s="264"/>
      <c r="AC1238" s="264"/>
    </row>
    <row r="1239" spans="1:29">
      <c r="A1239" s="264" t="s">
        <v>794</v>
      </c>
      <c r="B1239" s="264"/>
      <c r="C1239" s="264"/>
      <c r="D1239" s="264"/>
      <c r="E1239" s="264"/>
      <c r="F1239" s="264"/>
      <c r="G1239" s="264"/>
      <c r="H1239" s="265"/>
      <c r="I1239" s="265"/>
      <c r="J1239" s="265"/>
      <c r="K1239" s="265"/>
      <c r="L1239" s="265"/>
      <c r="M1239" s="265"/>
      <c r="N1239" s="265"/>
      <c r="O1239" s="265"/>
      <c r="P1239" s="265"/>
      <c r="Q1239" s="265"/>
      <c r="R1239" s="265"/>
      <c r="S1239" s="265"/>
      <c r="T1239" s="265"/>
      <c r="U1239" s="265"/>
      <c r="V1239" s="265"/>
      <c r="W1239" s="265"/>
      <c r="X1239" s="265"/>
      <c r="Y1239" s="265"/>
      <c r="Z1239" s="265"/>
      <c r="AA1239" s="264"/>
      <c r="AB1239" s="264"/>
      <c r="AC1239" s="264"/>
    </row>
    <row r="1240" spans="1:29">
      <c r="A1240" s="264" t="s">
        <v>794</v>
      </c>
      <c r="B1240" s="264"/>
      <c r="C1240" s="264"/>
      <c r="D1240" s="264"/>
      <c r="E1240" s="264"/>
      <c r="F1240" s="264"/>
      <c r="G1240" s="264"/>
      <c r="H1240" s="265"/>
      <c r="I1240" s="265"/>
      <c r="J1240" s="265"/>
      <c r="K1240" s="265"/>
      <c r="L1240" s="265"/>
      <c r="M1240" s="265"/>
      <c r="N1240" s="265"/>
      <c r="O1240" s="265"/>
      <c r="P1240" s="265"/>
      <c r="Q1240" s="265"/>
      <c r="R1240" s="265"/>
      <c r="S1240" s="265"/>
      <c r="T1240" s="265"/>
      <c r="U1240" s="265"/>
      <c r="V1240" s="265"/>
      <c r="W1240" s="265"/>
      <c r="X1240" s="265"/>
      <c r="Y1240" s="265"/>
      <c r="Z1240" s="265"/>
      <c r="AA1240" s="264"/>
      <c r="AB1240" s="264"/>
      <c r="AC1240" s="264"/>
    </row>
    <row r="1241" spans="1:29">
      <c r="A1241" s="264" t="s">
        <v>794</v>
      </c>
      <c r="B1241" s="264"/>
      <c r="C1241" s="264"/>
      <c r="D1241" s="264"/>
      <c r="E1241" s="264"/>
      <c r="F1241" s="264"/>
      <c r="G1241" s="264"/>
      <c r="H1241" s="265"/>
      <c r="I1241" s="265"/>
      <c r="J1241" s="265"/>
      <c r="K1241" s="265"/>
      <c r="L1241" s="265"/>
      <c r="M1241" s="265"/>
      <c r="N1241" s="265"/>
      <c r="O1241" s="265"/>
      <c r="P1241" s="265"/>
      <c r="Q1241" s="265"/>
      <c r="R1241" s="265"/>
      <c r="S1241" s="265"/>
      <c r="T1241" s="265"/>
      <c r="U1241" s="265"/>
      <c r="V1241" s="265"/>
      <c r="W1241" s="265"/>
      <c r="X1241" s="265"/>
      <c r="Y1241" s="265"/>
      <c r="Z1241" s="265"/>
      <c r="AA1241" s="264"/>
      <c r="AB1241" s="264"/>
      <c r="AC1241" s="264"/>
    </row>
    <row r="1242" spans="1:29">
      <c r="A1242" s="264" t="s">
        <v>794</v>
      </c>
      <c r="B1242" s="264"/>
      <c r="C1242" s="264"/>
      <c r="D1242" s="264"/>
      <c r="E1242" s="264"/>
      <c r="F1242" s="264"/>
      <c r="G1242" s="264"/>
      <c r="H1242" s="265"/>
      <c r="I1242" s="265"/>
      <c r="J1242" s="265"/>
      <c r="K1242" s="265"/>
      <c r="L1242" s="265"/>
      <c r="M1242" s="265"/>
      <c r="N1242" s="265"/>
      <c r="O1242" s="265"/>
      <c r="P1242" s="265"/>
      <c r="Q1242" s="265"/>
      <c r="R1242" s="265"/>
      <c r="S1242" s="265"/>
      <c r="T1242" s="265"/>
      <c r="U1242" s="265"/>
      <c r="V1242" s="265"/>
      <c r="W1242" s="265"/>
      <c r="X1242" s="265"/>
      <c r="Y1242" s="265"/>
      <c r="Z1242" s="265"/>
      <c r="AA1242" s="264"/>
      <c r="AB1242" s="264"/>
      <c r="AC1242" s="264"/>
    </row>
    <row r="1243" spans="1:29">
      <c r="A1243" s="264" t="s">
        <v>794</v>
      </c>
      <c r="B1243" s="264"/>
      <c r="C1243" s="264"/>
      <c r="D1243" s="264"/>
      <c r="E1243" s="264"/>
      <c r="F1243" s="264"/>
      <c r="G1243" s="264"/>
      <c r="H1243" s="265"/>
      <c r="I1243" s="265"/>
      <c r="J1243" s="265"/>
      <c r="K1243" s="265"/>
      <c r="L1243" s="265"/>
      <c r="M1243" s="265"/>
      <c r="N1243" s="265"/>
      <c r="O1243" s="265"/>
      <c r="P1243" s="265"/>
      <c r="Q1243" s="265"/>
      <c r="R1243" s="265"/>
      <c r="S1243" s="265"/>
      <c r="T1243" s="265"/>
      <c r="U1243" s="265"/>
      <c r="V1243" s="265"/>
      <c r="W1243" s="265"/>
      <c r="X1243" s="265"/>
      <c r="Y1243" s="265"/>
      <c r="Z1243" s="265"/>
      <c r="AA1243" s="264"/>
      <c r="AB1243" s="264"/>
      <c r="AC1243" s="264"/>
    </row>
    <row r="1244" spans="1:29">
      <c r="A1244" s="264" t="s">
        <v>794</v>
      </c>
      <c r="B1244" s="264"/>
      <c r="C1244" s="264"/>
      <c r="D1244" s="264"/>
      <c r="E1244" s="264"/>
      <c r="F1244" s="264"/>
      <c r="G1244" s="264"/>
      <c r="H1244" s="265"/>
      <c r="I1244" s="265"/>
      <c r="J1244" s="265"/>
      <c r="K1244" s="265"/>
      <c r="L1244" s="265"/>
      <c r="M1244" s="265"/>
      <c r="N1244" s="265"/>
      <c r="O1244" s="265"/>
      <c r="P1244" s="265"/>
      <c r="Q1244" s="265"/>
      <c r="R1244" s="265"/>
      <c r="S1244" s="265"/>
      <c r="T1244" s="265"/>
      <c r="U1244" s="265"/>
      <c r="V1244" s="265"/>
      <c r="W1244" s="265"/>
      <c r="X1244" s="265"/>
      <c r="Y1244" s="265"/>
      <c r="Z1244" s="265"/>
      <c r="AA1244" s="264"/>
      <c r="AB1244" s="264"/>
      <c r="AC1244" s="264"/>
    </row>
    <row r="1245" spans="1:29">
      <c r="A1245" s="264" t="s">
        <v>794</v>
      </c>
      <c r="B1245" s="264"/>
      <c r="C1245" s="264"/>
      <c r="D1245" s="264"/>
      <c r="E1245" s="264"/>
      <c r="F1245" s="264"/>
      <c r="G1245" s="264"/>
      <c r="H1245" s="265"/>
      <c r="I1245" s="265"/>
      <c r="J1245" s="265"/>
      <c r="K1245" s="265"/>
      <c r="L1245" s="265"/>
      <c r="M1245" s="265"/>
      <c r="N1245" s="265"/>
      <c r="O1245" s="265"/>
      <c r="P1245" s="265"/>
      <c r="Q1245" s="265"/>
      <c r="R1245" s="265"/>
      <c r="S1245" s="265"/>
      <c r="T1245" s="265"/>
      <c r="U1245" s="265"/>
      <c r="V1245" s="265"/>
      <c r="W1245" s="265"/>
      <c r="X1245" s="265"/>
      <c r="Y1245" s="265"/>
      <c r="Z1245" s="265"/>
      <c r="AA1245" s="264"/>
      <c r="AB1245" s="264"/>
      <c r="AC1245" s="264"/>
    </row>
    <row r="1246" spans="1:29">
      <c r="A1246" s="264" t="s">
        <v>794</v>
      </c>
      <c r="B1246" s="264"/>
      <c r="C1246" s="264"/>
      <c r="D1246" s="264"/>
      <c r="E1246" s="264"/>
      <c r="F1246" s="264"/>
      <c r="G1246" s="264"/>
      <c r="H1246" s="265"/>
      <c r="I1246" s="265"/>
      <c r="J1246" s="265"/>
      <c r="K1246" s="265"/>
      <c r="L1246" s="265"/>
      <c r="M1246" s="265"/>
      <c r="N1246" s="265"/>
      <c r="O1246" s="265"/>
      <c r="P1246" s="265"/>
      <c r="Q1246" s="265"/>
      <c r="R1246" s="265"/>
      <c r="S1246" s="265"/>
      <c r="T1246" s="265"/>
      <c r="U1246" s="265"/>
      <c r="V1246" s="265"/>
      <c r="W1246" s="265"/>
      <c r="X1246" s="265"/>
      <c r="Y1246" s="265"/>
      <c r="Z1246" s="265"/>
      <c r="AA1246" s="264"/>
      <c r="AB1246" s="264"/>
      <c r="AC1246" s="264"/>
    </row>
    <row r="1247" spans="1:29">
      <c r="A1247" s="264"/>
      <c r="B1247" s="264"/>
      <c r="C1247" s="264"/>
      <c r="D1247" s="264"/>
      <c r="E1247" s="264"/>
      <c r="F1247" s="264"/>
      <c r="G1247" s="264"/>
      <c r="H1247" s="265"/>
      <c r="I1247" s="265"/>
      <c r="J1247" s="265"/>
      <c r="K1247" s="265"/>
      <c r="L1247" s="265"/>
      <c r="M1247" s="265"/>
      <c r="N1247" s="265"/>
      <c r="O1247" s="265"/>
      <c r="P1247" s="265"/>
      <c r="Q1247" s="265"/>
      <c r="R1247" s="265"/>
      <c r="S1247" s="265"/>
      <c r="T1247" s="265"/>
      <c r="U1247" s="265"/>
      <c r="V1247" s="265"/>
      <c r="W1247" s="265"/>
      <c r="X1247" s="265"/>
      <c r="Y1247" s="265"/>
      <c r="Z1247" s="265"/>
      <c r="AA1247" s="264"/>
      <c r="AB1247" s="264"/>
      <c r="AC1247" s="264"/>
    </row>
    <row r="1248" spans="1:29">
      <c r="A1248" s="264"/>
      <c r="B1248" s="264"/>
      <c r="C1248" s="270"/>
      <c r="D1248" s="264"/>
      <c r="E1248" s="264"/>
      <c r="F1248" s="264"/>
      <c r="G1248" s="264"/>
      <c r="H1248" s="265"/>
      <c r="I1248" s="265"/>
      <c r="J1248" s="265"/>
      <c r="K1248" s="265"/>
      <c r="L1248" s="265"/>
      <c r="M1248" s="265"/>
      <c r="N1248" s="265"/>
      <c r="O1248" s="265"/>
      <c r="P1248" s="265"/>
      <c r="Q1248" s="265"/>
      <c r="R1248" s="265"/>
      <c r="S1248" s="265"/>
      <c r="T1248" s="265"/>
      <c r="U1248" s="265"/>
      <c r="V1248" s="265"/>
      <c r="W1248" s="265"/>
      <c r="X1248" s="265"/>
      <c r="Y1248" s="265"/>
      <c r="Z1248" s="265"/>
      <c r="AA1248" s="264"/>
      <c r="AB1248" s="264"/>
      <c r="AC1248" s="264"/>
    </row>
    <row r="1249" spans="1:29">
      <c r="A1249" s="264" t="s">
        <v>794</v>
      </c>
      <c r="B1249" s="264"/>
      <c r="C1249" s="264"/>
      <c r="D1249" s="264"/>
      <c r="E1249" s="264"/>
      <c r="F1249" s="264"/>
      <c r="G1249" s="264"/>
      <c r="H1249" s="265"/>
      <c r="I1249" s="265"/>
      <c r="J1249" s="265"/>
      <c r="K1249" s="265"/>
      <c r="L1249" s="265"/>
      <c r="M1249" s="265"/>
      <c r="N1249" s="265"/>
      <c r="O1249" s="265"/>
      <c r="P1249" s="265"/>
      <c r="Q1249" s="265"/>
      <c r="R1249" s="265"/>
      <c r="S1249" s="265"/>
      <c r="T1249" s="265"/>
      <c r="U1249" s="265"/>
      <c r="V1249" s="265"/>
      <c r="W1249" s="265"/>
      <c r="X1249" s="265"/>
      <c r="Y1249" s="265"/>
      <c r="Z1249" s="265"/>
      <c r="AA1249" s="264"/>
      <c r="AB1249" s="264"/>
      <c r="AC1249" s="264"/>
    </row>
    <row r="1250" spans="1:29">
      <c r="A1250" s="264" t="s">
        <v>794</v>
      </c>
      <c r="B1250" s="264"/>
      <c r="C1250" s="264"/>
      <c r="D1250" s="264"/>
      <c r="E1250" s="264"/>
      <c r="F1250" s="264"/>
      <c r="G1250" s="264"/>
      <c r="H1250" s="265"/>
      <c r="I1250" s="265"/>
      <c r="J1250" s="265"/>
      <c r="K1250" s="265"/>
      <c r="L1250" s="265"/>
      <c r="M1250" s="265"/>
      <c r="N1250" s="265"/>
      <c r="O1250" s="265"/>
      <c r="P1250" s="265"/>
      <c r="Q1250" s="265"/>
      <c r="R1250" s="265"/>
      <c r="S1250" s="265"/>
      <c r="T1250" s="265"/>
      <c r="U1250" s="265"/>
      <c r="V1250" s="265"/>
      <c r="W1250" s="265"/>
      <c r="X1250" s="265"/>
      <c r="Y1250" s="265"/>
      <c r="Z1250" s="265"/>
      <c r="AA1250" s="264"/>
      <c r="AB1250" s="264"/>
      <c r="AC1250" s="264"/>
    </row>
    <row r="1251" spans="1:29">
      <c r="A1251" s="264" t="s">
        <v>794</v>
      </c>
      <c r="B1251" s="264"/>
      <c r="C1251" s="264"/>
      <c r="D1251" s="264"/>
      <c r="E1251" s="264"/>
      <c r="F1251" s="264"/>
      <c r="G1251" s="264"/>
      <c r="H1251" s="265"/>
      <c r="I1251" s="265"/>
      <c r="J1251" s="265"/>
      <c r="K1251" s="265"/>
      <c r="L1251" s="265"/>
      <c r="M1251" s="265"/>
      <c r="N1251" s="265"/>
      <c r="O1251" s="265"/>
      <c r="P1251" s="265"/>
      <c r="Q1251" s="265"/>
      <c r="R1251" s="265"/>
      <c r="S1251" s="265"/>
      <c r="T1251" s="265"/>
      <c r="U1251" s="265"/>
      <c r="V1251" s="265"/>
      <c r="W1251" s="265"/>
      <c r="X1251" s="265"/>
      <c r="Y1251" s="265"/>
      <c r="Z1251" s="265"/>
      <c r="AA1251" s="264"/>
      <c r="AB1251" s="264"/>
      <c r="AC1251" s="264"/>
    </row>
    <row r="1252" spans="1:29">
      <c r="A1252" s="264" t="s">
        <v>794</v>
      </c>
      <c r="B1252" s="264"/>
      <c r="C1252" s="264"/>
      <c r="D1252" s="264"/>
      <c r="E1252" s="264"/>
      <c r="F1252" s="264"/>
      <c r="G1252" s="264"/>
      <c r="H1252" s="265"/>
      <c r="I1252" s="265"/>
      <c r="J1252" s="265"/>
      <c r="K1252" s="265"/>
      <c r="L1252" s="265"/>
      <c r="M1252" s="265"/>
      <c r="N1252" s="265"/>
      <c r="O1252" s="265"/>
      <c r="P1252" s="265"/>
      <c r="Q1252" s="265"/>
      <c r="R1252" s="265"/>
      <c r="S1252" s="265"/>
      <c r="T1252" s="265"/>
      <c r="U1252" s="265"/>
      <c r="V1252" s="265"/>
      <c r="W1252" s="265"/>
      <c r="X1252" s="265"/>
      <c r="Y1252" s="265"/>
      <c r="Z1252" s="265"/>
      <c r="AA1252" s="264"/>
      <c r="AB1252" s="264"/>
      <c r="AC1252" s="264"/>
    </row>
    <row r="1253" spans="1:29">
      <c r="A1253" s="264" t="s">
        <v>794</v>
      </c>
      <c r="B1253" s="264"/>
      <c r="C1253" s="264"/>
      <c r="D1253" s="264"/>
      <c r="E1253" s="264"/>
      <c r="F1253" s="264"/>
      <c r="G1253" s="264"/>
      <c r="H1253" s="265"/>
      <c r="I1253" s="265"/>
      <c r="J1253" s="265"/>
      <c r="K1253" s="265"/>
      <c r="L1253" s="265"/>
      <c r="M1253" s="265"/>
      <c r="N1253" s="265"/>
      <c r="O1253" s="265"/>
      <c r="P1253" s="265"/>
      <c r="Q1253" s="265"/>
      <c r="R1253" s="265"/>
      <c r="S1253" s="265"/>
      <c r="T1253" s="265"/>
      <c r="U1253" s="265"/>
      <c r="V1253" s="265"/>
      <c r="W1253" s="265"/>
      <c r="X1253" s="265"/>
      <c r="Y1253" s="265"/>
      <c r="Z1253" s="265"/>
      <c r="AA1253" s="264"/>
      <c r="AB1253" s="264"/>
      <c r="AC1253" s="264"/>
    </row>
    <row r="1254" spans="1:29">
      <c r="A1254" s="264" t="s">
        <v>794</v>
      </c>
      <c r="B1254" s="264"/>
      <c r="C1254" s="264"/>
      <c r="D1254" s="264"/>
      <c r="E1254" s="264"/>
      <c r="F1254" s="264"/>
      <c r="G1254" s="264"/>
      <c r="H1254" s="265"/>
      <c r="I1254" s="265"/>
      <c r="J1254" s="265"/>
      <c r="K1254" s="265"/>
      <c r="L1254" s="265"/>
      <c r="M1254" s="265"/>
      <c r="N1254" s="265"/>
      <c r="O1254" s="265"/>
      <c r="P1254" s="265"/>
      <c r="Q1254" s="265"/>
      <c r="R1254" s="265"/>
      <c r="S1254" s="265"/>
      <c r="T1254" s="265"/>
      <c r="U1254" s="265"/>
      <c r="V1254" s="265"/>
      <c r="W1254" s="265"/>
      <c r="X1254" s="265"/>
      <c r="Y1254" s="265"/>
      <c r="Z1254" s="265"/>
      <c r="AA1254" s="264"/>
      <c r="AB1254" s="264"/>
      <c r="AC1254" s="264"/>
    </row>
    <row r="1255" spans="1:29">
      <c r="A1255" s="264" t="s">
        <v>794</v>
      </c>
      <c r="B1255" s="264"/>
      <c r="C1255" s="270"/>
      <c r="D1255" s="264"/>
      <c r="E1255" s="264"/>
      <c r="F1255" s="264"/>
      <c r="G1255" s="264"/>
      <c r="H1255" s="265"/>
      <c r="I1255" s="265"/>
      <c r="J1255" s="265"/>
      <c r="K1255" s="265"/>
      <c r="L1255" s="265"/>
      <c r="M1255" s="265"/>
      <c r="N1255" s="265"/>
      <c r="O1255" s="265"/>
      <c r="P1255" s="265"/>
      <c r="Q1255" s="265"/>
      <c r="R1255" s="265"/>
      <c r="S1255" s="265"/>
      <c r="T1255" s="265"/>
      <c r="U1255" s="265"/>
      <c r="V1255" s="265"/>
      <c r="W1255" s="265"/>
      <c r="X1255" s="265"/>
      <c r="Y1255" s="265"/>
      <c r="Z1255" s="265"/>
      <c r="AA1255" s="264"/>
      <c r="AB1255" s="264"/>
      <c r="AC1255" s="264"/>
    </row>
    <row r="1256" spans="1:29">
      <c r="A1256" s="264" t="s">
        <v>794</v>
      </c>
      <c r="B1256" s="264"/>
      <c r="C1256" s="264"/>
      <c r="D1256" s="264"/>
      <c r="E1256" s="264"/>
      <c r="F1256" s="264"/>
      <c r="G1256" s="264"/>
      <c r="H1256" s="265"/>
      <c r="I1256" s="265"/>
      <c r="J1256" s="265"/>
      <c r="K1256" s="265"/>
      <c r="L1256" s="265"/>
      <c r="M1256" s="265"/>
      <c r="N1256" s="265"/>
      <c r="O1256" s="265"/>
      <c r="P1256" s="265"/>
      <c r="Q1256" s="265"/>
      <c r="R1256" s="265"/>
      <c r="S1256" s="265"/>
      <c r="T1256" s="265"/>
      <c r="U1256" s="265"/>
      <c r="V1256" s="265"/>
      <c r="W1256" s="265"/>
      <c r="X1256" s="265"/>
      <c r="Y1256" s="265"/>
      <c r="Z1256" s="265"/>
      <c r="AA1256" s="264"/>
      <c r="AB1256" s="264"/>
      <c r="AC1256" s="264"/>
    </row>
    <row r="1257" spans="1:29">
      <c r="A1257" s="264" t="s">
        <v>794</v>
      </c>
      <c r="B1257" s="264"/>
      <c r="C1257" s="264"/>
      <c r="D1257" s="264"/>
      <c r="E1257" s="264"/>
      <c r="F1257" s="264"/>
      <c r="G1257" s="264"/>
      <c r="H1257" s="265"/>
      <c r="I1257" s="265"/>
      <c r="J1257" s="265"/>
      <c r="K1257" s="265"/>
      <c r="L1257" s="265"/>
      <c r="M1257" s="265"/>
      <c r="N1257" s="265"/>
      <c r="O1257" s="265"/>
      <c r="P1257" s="265"/>
      <c r="Q1257" s="265"/>
      <c r="R1257" s="265"/>
      <c r="S1257" s="265"/>
      <c r="T1257" s="265"/>
      <c r="U1257" s="265"/>
      <c r="V1257" s="265"/>
      <c r="W1257" s="265"/>
      <c r="X1257" s="265"/>
      <c r="Y1257" s="265"/>
      <c r="Z1257" s="265"/>
      <c r="AA1257" s="264"/>
      <c r="AB1257" s="264"/>
      <c r="AC1257" s="264"/>
    </row>
    <row r="1258" spans="1:29">
      <c r="A1258" s="264" t="s">
        <v>794</v>
      </c>
      <c r="B1258" s="264"/>
      <c r="C1258" s="264"/>
      <c r="D1258" s="264"/>
      <c r="E1258" s="264"/>
      <c r="F1258" s="264"/>
      <c r="G1258" s="264"/>
      <c r="H1258" s="265"/>
      <c r="I1258" s="265"/>
      <c r="J1258" s="265"/>
      <c r="K1258" s="265"/>
      <c r="L1258" s="265"/>
      <c r="M1258" s="265"/>
      <c r="N1258" s="265"/>
      <c r="O1258" s="265"/>
      <c r="P1258" s="265"/>
      <c r="Q1258" s="265"/>
      <c r="R1258" s="265"/>
      <c r="S1258" s="265"/>
      <c r="T1258" s="265"/>
      <c r="U1258" s="265"/>
      <c r="V1258" s="265"/>
      <c r="W1258" s="265"/>
      <c r="X1258" s="265"/>
      <c r="Y1258" s="265"/>
      <c r="Z1258" s="265"/>
      <c r="AA1258" s="264"/>
      <c r="AB1258" s="264"/>
      <c r="AC1258" s="264"/>
    </row>
    <row r="1259" spans="1:29">
      <c r="A1259" s="264" t="s">
        <v>794</v>
      </c>
      <c r="B1259" s="264"/>
      <c r="C1259" s="264"/>
      <c r="D1259" s="264"/>
      <c r="E1259" s="264"/>
      <c r="F1259" s="264"/>
      <c r="G1259" s="264"/>
      <c r="H1259" s="265"/>
      <c r="I1259" s="265"/>
      <c r="J1259" s="265"/>
      <c r="K1259" s="265"/>
      <c r="L1259" s="265"/>
      <c r="M1259" s="265"/>
      <c r="N1259" s="265"/>
      <c r="O1259" s="265"/>
      <c r="P1259" s="265"/>
      <c r="Q1259" s="265"/>
      <c r="R1259" s="265"/>
      <c r="S1259" s="265"/>
      <c r="T1259" s="265"/>
      <c r="U1259" s="265"/>
      <c r="V1259" s="265"/>
      <c r="W1259" s="265"/>
      <c r="X1259" s="265"/>
      <c r="Y1259" s="265"/>
      <c r="Z1259" s="265"/>
      <c r="AA1259" s="264"/>
      <c r="AB1259" s="264"/>
      <c r="AC1259" s="264"/>
    </row>
    <row r="1260" spans="1:29">
      <c r="A1260" s="264" t="s">
        <v>794</v>
      </c>
      <c r="B1260" s="264"/>
      <c r="C1260" s="264"/>
      <c r="D1260" s="264"/>
      <c r="E1260" s="264"/>
      <c r="F1260" s="264"/>
      <c r="G1260" s="264"/>
      <c r="H1260" s="265"/>
      <c r="I1260" s="265"/>
      <c r="J1260" s="265"/>
      <c r="K1260" s="265"/>
      <c r="L1260" s="265"/>
      <c r="M1260" s="265"/>
      <c r="N1260" s="265"/>
      <c r="O1260" s="265"/>
      <c r="P1260" s="265"/>
      <c r="Q1260" s="265"/>
      <c r="R1260" s="265"/>
      <c r="S1260" s="265"/>
      <c r="T1260" s="265"/>
      <c r="U1260" s="265"/>
      <c r="V1260" s="265"/>
      <c r="W1260" s="265"/>
      <c r="X1260" s="265"/>
      <c r="Y1260" s="265"/>
      <c r="Z1260" s="265"/>
      <c r="AA1260" s="264"/>
      <c r="AB1260" s="264"/>
      <c r="AC1260" s="264"/>
    </row>
    <row r="1261" spans="1:29">
      <c r="A1261" s="264" t="s">
        <v>794</v>
      </c>
      <c r="B1261" s="264"/>
      <c r="C1261" s="270"/>
      <c r="D1261" s="264"/>
      <c r="E1261" s="264"/>
      <c r="F1261" s="264"/>
      <c r="G1261" s="264"/>
      <c r="H1261" s="265"/>
      <c r="I1261" s="265"/>
      <c r="J1261" s="265"/>
      <c r="K1261" s="265"/>
      <c r="L1261" s="265"/>
      <c r="M1261" s="265"/>
      <c r="N1261" s="265"/>
      <c r="O1261" s="265"/>
      <c r="P1261" s="265"/>
      <c r="Q1261" s="265"/>
      <c r="R1261" s="265"/>
      <c r="S1261" s="265"/>
      <c r="T1261" s="265"/>
      <c r="U1261" s="265"/>
      <c r="V1261" s="265"/>
      <c r="W1261" s="265"/>
      <c r="X1261" s="265"/>
      <c r="Y1261" s="265"/>
      <c r="Z1261" s="265"/>
      <c r="AA1261" s="264"/>
      <c r="AB1261" s="264"/>
      <c r="AC1261" s="264"/>
    </row>
    <row r="1262" spans="1:29">
      <c r="A1262" s="264" t="s">
        <v>794</v>
      </c>
      <c r="B1262" s="264"/>
      <c r="C1262" s="270"/>
      <c r="D1262" s="264"/>
      <c r="E1262" s="264"/>
      <c r="F1262" s="264"/>
      <c r="G1262" s="264"/>
      <c r="H1262" s="265"/>
      <c r="I1262" s="265"/>
      <c r="J1262" s="265"/>
      <c r="K1262" s="265"/>
      <c r="L1262" s="265"/>
      <c r="M1262" s="265"/>
      <c r="N1262" s="265"/>
      <c r="O1262" s="265"/>
      <c r="P1262" s="265"/>
      <c r="Q1262" s="265"/>
      <c r="R1262" s="265"/>
      <c r="S1262" s="265"/>
      <c r="T1262" s="265"/>
      <c r="U1262" s="265"/>
      <c r="V1262" s="265"/>
      <c r="W1262" s="265"/>
      <c r="X1262" s="265"/>
      <c r="Y1262" s="265"/>
      <c r="Z1262" s="265"/>
      <c r="AA1262" s="264"/>
      <c r="AB1262" s="264"/>
      <c r="AC1262" s="264"/>
    </row>
    <row r="1263" spans="1:29">
      <c r="A1263" s="264" t="s">
        <v>794</v>
      </c>
      <c r="B1263" s="264"/>
      <c r="C1263" s="264"/>
      <c r="D1263" s="264"/>
      <c r="E1263" s="264"/>
      <c r="F1263" s="265"/>
      <c r="G1263" s="265"/>
      <c r="H1263" s="265"/>
      <c r="I1263" s="265"/>
      <c r="J1263" s="265"/>
      <c r="K1263" s="265"/>
      <c r="L1263" s="265"/>
      <c r="M1263" s="265"/>
      <c r="N1263" s="265"/>
      <c r="O1263" s="265"/>
      <c r="P1263" s="265"/>
      <c r="Q1263" s="265"/>
      <c r="R1263" s="265"/>
      <c r="S1263" s="265"/>
      <c r="T1263" s="265"/>
      <c r="U1263" s="265"/>
      <c r="V1263" s="265"/>
      <c r="W1263" s="265"/>
      <c r="X1263" s="265"/>
      <c r="Y1263" s="265"/>
      <c r="Z1263" s="265"/>
      <c r="AA1263" s="264"/>
      <c r="AB1263" s="264"/>
      <c r="AC1263" s="264"/>
    </row>
    <row r="1264" spans="1:29">
      <c r="A1264" s="264" t="s">
        <v>794</v>
      </c>
      <c r="B1264" s="264"/>
      <c r="C1264" s="264"/>
      <c r="D1264" s="264"/>
      <c r="E1264" s="264"/>
      <c r="F1264" s="265"/>
      <c r="G1264" s="265"/>
      <c r="H1264" s="265"/>
      <c r="I1264" s="265"/>
      <c r="J1264" s="265"/>
      <c r="K1264" s="265"/>
      <c r="L1264" s="265"/>
      <c r="M1264" s="265"/>
      <c r="N1264" s="265"/>
      <c r="O1264" s="265"/>
      <c r="P1264" s="265"/>
      <c r="Q1264" s="265"/>
      <c r="R1264" s="265"/>
      <c r="S1264" s="265"/>
      <c r="T1264" s="265"/>
      <c r="U1264" s="265"/>
      <c r="V1264" s="265"/>
      <c r="W1264" s="265"/>
      <c r="X1264" s="265"/>
      <c r="Y1264" s="265"/>
      <c r="Z1264" s="265"/>
      <c r="AA1264" s="264"/>
      <c r="AB1264" s="264"/>
      <c r="AC1264" s="264"/>
    </row>
    <row r="1265" spans="1:29">
      <c r="A1265" s="264" t="s">
        <v>794</v>
      </c>
      <c r="B1265" s="264"/>
      <c r="C1265" s="264"/>
      <c r="D1265" s="264"/>
      <c r="E1265" s="264"/>
      <c r="F1265" s="265"/>
      <c r="G1265" s="265"/>
      <c r="H1265" s="265"/>
      <c r="I1265" s="265"/>
      <c r="J1265" s="265"/>
      <c r="K1265" s="265"/>
      <c r="L1265" s="265"/>
      <c r="M1265" s="265"/>
      <c r="N1265" s="265"/>
      <c r="O1265" s="265"/>
      <c r="P1265" s="265"/>
      <c r="Q1265" s="265"/>
      <c r="R1265" s="265"/>
      <c r="S1265" s="265"/>
      <c r="T1265" s="265"/>
      <c r="U1265" s="265"/>
      <c r="V1265" s="265"/>
      <c r="W1265" s="265"/>
      <c r="X1265" s="265"/>
      <c r="Y1265" s="265"/>
      <c r="Z1265" s="265"/>
      <c r="AA1265" s="264"/>
      <c r="AB1265" s="264"/>
      <c r="AC1265" s="264"/>
    </row>
    <row r="1266" spans="1:29">
      <c r="A1266" s="264" t="s">
        <v>794</v>
      </c>
      <c r="B1266" s="264"/>
      <c r="C1266" s="264"/>
      <c r="D1266" s="264"/>
      <c r="E1266" s="264"/>
      <c r="F1266" s="265"/>
      <c r="G1266" s="265"/>
      <c r="H1266" s="265"/>
      <c r="I1266" s="265"/>
      <c r="J1266" s="265"/>
      <c r="K1266" s="265"/>
      <c r="L1266" s="265"/>
      <c r="M1266" s="265"/>
      <c r="N1266" s="265"/>
      <c r="O1266" s="265"/>
      <c r="P1266" s="265"/>
      <c r="Q1266" s="265"/>
      <c r="R1266" s="265"/>
      <c r="S1266" s="265"/>
      <c r="T1266" s="265"/>
      <c r="U1266" s="265"/>
      <c r="V1266" s="265"/>
      <c r="W1266" s="265"/>
      <c r="X1266" s="265"/>
      <c r="Y1266" s="265"/>
      <c r="Z1266" s="265"/>
      <c r="AA1266" s="264"/>
      <c r="AB1266" s="264"/>
      <c r="AC1266" s="264"/>
    </row>
    <row r="1267" spans="1:29">
      <c r="A1267" s="264" t="s">
        <v>794</v>
      </c>
      <c r="B1267" s="264"/>
      <c r="C1267" s="264"/>
      <c r="D1267" s="264"/>
      <c r="E1267" s="264"/>
      <c r="F1267" s="265"/>
      <c r="G1267" s="265"/>
      <c r="H1267" s="265"/>
      <c r="I1267" s="265"/>
      <c r="J1267" s="265"/>
      <c r="K1267" s="265"/>
      <c r="L1267" s="265"/>
      <c r="M1267" s="265"/>
      <c r="N1267" s="265"/>
      <c r="O1267" s="265"/>
      <c r="P1267" s="265"/>
      <c r="Q1267" s="265"/>
      <c r="R1267" s="265"/>
      <c r="S1267" s="265"/>
      <c r="T1267" s="265"/>
      <c r="U1267" s="265"/>
      <c r="V1267" s="265"/>
      <c r="W1267" s="265"/>
      <c r="X1267" s="265"/>
      <c r="Y1267" s="265"/>
      <c r="Z1267" s="265"/>
      <c r="AA1267" s="264"/>
      <c r="AB1267" s="264"/>
      <c r="AC1267" s="264"/>
    </row>
    <row r="1268" spans="1:29">
      <c r="A1268" s="264" t="s">
        <v>794</v>
      </c>
      <c r="B1268" s="264"/>
      <c r="C1268" s="264"/>
      <c r="D1268" s="264"/>
      <c r="E1268" s="264"/>
      <c r="F1268" s="265"/>
      <c r="G1268" s="265"/>
      <c r="H1268" s="265"/>
      <c r="I1268" s="265"/>
      <c r="J1268" s="265"/>
      <c r="K1268" s="265"/>
      <c r="L1268" s="265"/>
      <c r="M1268" s="265"/>
      <c r="N1268" s="265"/>
      <c r="O1268" s="265"/>
      <c r="P1268" s="265"/>
      <c r="Q1268" s="265"/>
      <c r="R1268" s="265"/>
      <c r="S1268" s="265"/>
      <c r="T1268" s="265"/>
      <c r="U1268" s="265"/>
      <c r="V1268" s="265"/>
      <c r="W1268" s="265"/>
      <c r="X1268" s="265"/>
      <c r="Y1268" s="265"/>
      <c r="Z1268" s="265"/>
      <c r="AA1268" s="264"/>
      <c r="AB1268" s="264"/>
      <c r="AC1268" s="264"/>
    </row>
    <row r="1269" spans="1:29">
      <c r="A1269" s="264" t="s">
        <v>794</v>
      </c>
      <c r="B1269" s="264"/>
      <c r="C1269" s="264"/>
      <c r="D1269" s="264"/>
      <c r="E1269" s="264"/>
      <c r="F1269" s="265"/>
      <c r="G1269" s="265"/>
      <c r="H1269" s="265"/>
      <c r="I1269" s="265"/>
      <c r="J1269" s="265"/>
      <c r="K1269" s="265"/>
      <c r="L1269" s="265"/>
      <c r="M1269" s="265"/>
      <c r="N1269" s="265"/>
      <c r="O1269" s="265"/>
      <c r="P1269" s="265"/>
      <c r="Q1269" s="265"/>
      <c r="R1269" s="265"/>
      <c r="S1269" s="265"/>
      <c r="T1269" s="265"/>
      <c r="U1269" s="265"/>
      <c r="V1269" s="265"/>
      <c r="W1269" s="265"/>
      <c r="X1269" s="265"/>
      <c r="Y1269" s="265"/>
      <c r="Z1269" s="265"/>
      <c r="AA1269" s="264"/>
      <c r="AB1269" s="264"/>
      <c r="AC1269" s="264"/>
    </row>
    <row r="1270" spans="1:29">
      <c r="A1270" s="264" t="s">
        <v>794</v>
      </c>
      <c r="B1270" s="264"/>
      <c r="C1270" s="264"/>
      <c r="D1270" s="264"/>
      <c r="E1270" s="264"/>
      <c r="F1270" s="265"/>
      <c r="G1270" s="265"/>
      <c r="H1270" s="265"/>
      <c r="I1270" s="265"/>
      <c r="J1270" s="265"/>
      <c r="K1270" s="265"/>
      <c r="L1270" s="265"/>
      <c r="M1270" s="265"/>
      <c r="N1270" s="265"/>
      <c r="O1270" s="265"/>
      <c r="P1270" s="265"/>
      <c r="Q1270" s="265"/>
      <c r="R1270" s="265"/>
      <c r="S1270" s="265"/>
      <c r="T1270" s="265"/>
      <c r="U1270" s="265"/>
      <c r="V1270" s="265"/>
      <c r="W1270" s="265"/>
      <c r="X1270" s="265"/>
      <c r="Y1270" s="265"/>
      <c r="Z1270" s="265"/>
      <c r="AA1270" s="264"/>
      <c r="AB1270" s="264"/>
      <c r="AC1270" s="264"/>
    </row>
    <row r="1271" spans="1:29">
      <c r="A1271" s="264" t="s">
        <v>794</v>
      </c>
      <c r="B1271" s="264"/>
      <c r="C1271" s="264"/>
      <c r="D1271" s="264"/>
      <c r="E1271" s="264"/>
      <c r="F1271" s="265"/>
      <c r="G1271" s="265"/>
      <c r="H1271" s="265"/>
      <c r="I1271" s="265"/>
      <c r="J1271" s="265"/>
      <c r="K1271" s="265"/>
      <c r="L1271" s="265"/>
      <c r="M1271" s="265"/>
      <c r="N1271" s="265"/>
      <c r="O1271" s="265"/>
      <c r="P1271" s="265"/>
      <c r="Q1271" s="265"/>
      <c r="R1271" s="265"/>
      <c r="S1271" s="265"/>
      <c r="T1271" s="265"/>
      <c r="U1271" s="265"/>
      <c r="V1271" s="265"/>
      <c r="W1271" s="265"/>
      <c r="X1271" s="265"/>
      <c r="Y1271" s="265"/>
      <c r="Z1271" s="265"/>
      <c r="AA1271" s="264"/>
      <c r="AB1271" s="264"/>
      <c r="AC1271" s="264"/>
    </row>
    <row r="1272" spans="1:29">
      <c r="A1272" s="264" t="s">
        <v>794</v>
      </c>
      <c r="B1272" s="264"/>
      <c r="C1272" s="264"/>
      <c r="D1272" s="264"/>
      <c r="E1272" s="264"/>
      <c r="F1272" s="265"/>
      <c r="G1272" s="265"/>
      <c r="H1272" s="265"/>
      <c r="I1272" s="265"/>
      <c r="J1272" s="265"/>
      <c r="K1272" s="265"/>
      <c r="L1272" s="265"/>
      <c r="M1272" s="265"/>
      <c r="N1272" s="265"/>
      <c r="O1272" s="265"/>
      <c r="P1272" s="265"/>
      <c r="Q1272" s="265"/>
      <c r="R1272" s="265"/>
      <c r="S1272" s="265"/>
      <c r="T1272" s="265"/>
      <c r="U1272" s="265"/>
      <c r="V1272" s="265"/>
      <c r="W1272" s="265"/>
      <c r="X1272" s="265"/>
      <c r="Y1272" s="265"/>
      <c r="Z1272" s="265"/>
      <c r="AA1272" s="264"/>
      <c r="AB1272" s="264"/>
      <c r="AC1272" s="264"/>
    </row>
    <row r="1273" spans="1:29">
      <c r="A1273" s="264" t="s">
        <v>794</v>
      </c>
      <c r="B1273" s="264"/>
      <c r="C1273" s="264"/>
      <c r="D1273" s="264"/>
      <c r="E1273" s="264"/>
      <c r="F1273" s="265"/>
      <c r="G1273" s="265"/>
      <c r="H1273" s="265"/>
      <c r="I1273" s="265"/>
      <c r="J1273" s="265"/>
      <c r="K1273" s="265"/>
      <c r="L1273" s="265"/>
      <c r="M1273" s="265"/>
      <c r="N1273" s="265"/>
      <c r="O1273" s="265"/>
      <c r="P1273" s="265"/>
      <c r="Q1273" s="265"/>
      <c r="R1273" s="265"/>
      <c r="S1273" s="265"/>
      <c r="T1273" s="265"/>
      <c r="U1273" s="265"/>
      <c r="V1273" s="265"/>
      <c r="W1273" s="265"/>
      <c r="X1273" s="265"/>
      <c r="Y1273" s="265"/>
      <c r="Z1273" s="265"/>
      <c r="AA1273" s="264"/>
      <c r="AB1273" s="264"/>
      <c r="AC1273" s="264"/>
    </row>
    <row r="1274" spans="1:29">
      <c r="A1274" s="264" t="s">
        <v>794</v>
      </c>
      <c r="B1274" s="264"/>
      <c r="C1274" s="264"/>
      <c r="D1274" s="264"/>
      <c r="E1274" s="264"/>
      <c r="F1274" s="265"/>
      <c r="G1274" s="265"/>
      <c r="H1274" s="265"/>
      <c r="I1274" s="265"/>
      <c r="J1274" s="265"/>
      <c r="K1274" s="265"/>
      <c r="L1274" s="265"/>
      <c r="M1274" s="265"/>
      <c r="N1274" s="265"/>
      <c r="O1274" s="265"/>
      <c r="P1274" s="265"/>
      <c r="Q1274" s="265"/>
      <c r="R1274" s="265"/>
      <c r="S1274" s="265"/>
      <c r="T1274" s="265"/>
      <c r="U1274" s="265"/>
      <c r="V1274" s="265"/>
      <c r="W1274" s="265"/>
      <c r="X1274" s="265"/>
      <c r="Y1274" s="265"/>
      <c r="Z1274" s="265"/>
      <c r="AA1274" s="264"/>
      <c r="AB1274" s="264"/>
      <c r="AC1274" s="264"/>
    </row>
    <row r="1275" spans="1:29">
      <c r="A1275" s="264" t="s">
        <v>794</v>
      </c>
      <c r="B1275" s="264"/>
      <c r="C1275" s="264"/>
      <c r="D1275" s="264"/>
      <c r="E1275" s="264"/>
      <c r="F1275" s="265"/>
      <c r="G1275" s="265"/>
      <c r="H1275" s="265"/>
      <c r="I1275" s="265"/>
      <c r="J1275" s="265"/>
      <c r="K1275" s="265"/>
      <c r="L1275" s="265"/>
      <c r="M1275" s="265"/>
      <c r="N1275" s="265"/>
      <c r="O1275" s="265"/>
      <c r="P1275" s="265"/>
      <c r="Q1275" s="265"/>
      <c r="R1275" s="265"/>
      <c r="S1275" s="265"/>
      <c r="T1275" s="265"/>
      <c r="U1275" s="265"/>
      <c r="V1275" s="265"/>
      <c r="W1275" s="265"/>
      <c r="X1275" s="265"/>
      <c r="Y1275" s="265"/>
      <c r="Z1275" s="265"/>
      <c r="AA1275" s="264"/>
      <c r="AB1275" s="264"/>
      <c r="AC1275" s="264"/>
    </row>
    <row r="1276" spans="1:29">
      <c r="A1276" s="264" t="s">
        <v>794</v>
      </c>
      <c r="B1276" s="264"/>
      <c r="C1276" s="264"/>
      <c r="D1276" s="264"/>
      <c r="E1276" s="264"/>
      <c r="F1276" s="265"/>
      <c r="G1276" s="265"/>
      <c r="H1276" s="265"/>
      <c r="I1276" s="265"/>
      <c r="J1276" s="265"/>
      <c r="K1276" s="265"/>
      <c r="L1276" s="265"/>
      <c r="M1276" s="265"/>
      <c r="N1276" s="265"/>
      <c r="O1276" s="265"/>
      <c r="P1276" s="265"/>
      <c r="Q1276" s="265"/>
      <c r="R1276" s="265"/>
      <c r="S1276" s="265"/>
      <c r="T1276" s="265"/>
      <c r="U1276" s="265"/>
      <c r="V1276" s="265"/>
      <c r="W1276" s="265"/>
      <c r="X1276" s="265"/>
      <c r="Y1276" s="265"/>
      <c r="Z1276" s="265"/>
      <c r="AA1276" s="264"/>
      <c r="AB1276" s="264"/>
      <c r="AC1276" s="264"/>
    </row>
    <row r="1277" spans="1:29">
      <c r="A1277" s="264" t="s">
        <v>794</v>
      </c>
      <c r="B1277" s="264"/>
      <c r="C1277" s="264"/>
      <c r="D1277" s="264"/>
      <c r="E1277" s="264"/>
      <c r="F1277" s="265"/>
      <c r="G1277" s="265"/>
      <c r="H1277" s="265"/>
      <c r="I1277" s="265"/>
      <c r="J1277" s="265"/>
      <c r="K1277" s="265"/>
      <c r="L1277" s="265"/>
      <c r="M1277" s="265"/>
      <c r="N1277" s="265"/>
      <c r="O1277" s="265"/>
      <c r="P1277" s="265"/>
      <c r="Q1277" s="265"/>
      <c r="R1277" s="265"/>
      <c r="S1277" s="265"/>
      <c r="T1277" s="265"/>
      <c r="U1277" s="265"/>
      <c r="V1277" s="265"/>
      <c r="W1277" s="265"/>
      <c r="X1277" s="265"/>
      <c r="Y1277" s="265"/>
      <c r="Z1277" s="265"/>
      <c r="AA1277" s="264"/>
      <c r="AB1277" s="264"/>
      <c r="AC1277" s="264"/>
    </row>
    <row r="1278" spans="1:29">
      <c r="A1278" s="264" t="s">
        <v>794</v>
      </c>
      <c r="B1278" s="264"/>
      <c r="C1278" s="264"/>
      <c r="D1278" s="264"/>
      <c r="E1278" s="264"/>
      <c r="F1278" s="265"/>
      <c r="G1278" s="265"/>
      <c r="H1278" s="265"/>
      <c r="I1278" s="265"/>
      <c r="J1278" s="265"/>
      <c r="K1278" s="265"/>
      <c r="L1278" s="265"/>
      <c r="M1278" s="265"/>
      <c r="N1278" s="265"/>
      <c r="O1278" s="265"/>
      <c r="P1278" s="265"/>
      <c r="Q1278" s="265"/>
      <c r="R1278" s="265"/>
      <c r="S1278" s="265"/>
      <c r="T1278" s="265"/>
      <c r="U1278" s="265"/>
      <c r="V1278" s="265"/>
      <c r="W1278" s="265"/>
      <c r="X1278" s="265"/>
      <c r="Y1278" s="265"/>
      <c r="Z1278" s="265"/>
      <c r="AA1278" s="264"/>
      <c r="AB1278" s="264"/>
      <c r="AC1278" s="264"/>
    </row>
    <row r="1279" spans="1:29">
      <c r="A1279" s="264" t="s">
        <v>794</v>
      </c>
      <c r="B1279" s="264"/>
      <c r="C1279" s="264"/>
      <c r="D1279" s="264"/>
      <c r="E1279" s="264"/>
      <c r="F1279" s="265"/>
      <c r="G1279" s="265"/>
      <c r="H1279" s="265"/>
      <c r="I1279" s="265"/>
      <c r="J1279" s="265"/>
      <c r="K1279" s="265"/>
      <c r="L1279" s="265"/>
      <c r="M1279" s="265"/>
      <c r="N1279" s="265"/>
      <c r="O1279" s="265"/>
      <c r="P1279" s="265"/>
      <c r="Q1279" s="265"/>
      <c r="R1279" s="265"/>
      <c r="S1279" s="265"/>
      <c r="T1279" s="265"/>
      <c r="U1279" s="265"/>
      <c r="V1279" s="265"/>
      <c r="W1279" s="265"/>
      <c r="X1279" s="265"/>
      <c r="Y1279" s="265"/>
      <c r="Z1279" s="265"/>
      <c r="AA1279" s="264"/>
      <c r="AB1279" s="264"/>
      <c r="AC1279" s="264"/>
    </row>
    <row r="1280" spans="1:29">
      <c r="A1280" s="264" t="s">
        <v>794</v>
      </c>
      <c r="B1280" s="264"/>
      <c r="C1280" s="264"/>
      <c r="D1280" s="264"/>
      <c r="E1280" s="264"/>
      <c r="F1280" s="265"/>
      <c r="G1280" s="265"/>
      <c r="H1280" s="265"/>
      <c r="I1280" s="265"/>
      <c r="J1280" s="265"/>
      <c r="K1280" s="265"/>
      <c r="L1280" s="265"/>
      <c r="M1280" s="265"/>
      <c r="N1280" s="265"/>
      <c r="O1280" s="265"/>
      <c r="P1280" s="265"/>
      <c r="Q1280" s="265"/>
      <c r="R1280" s="265"/>
      <c r="S1280" s="265"/>
      <c r="T1280" s="265"/>
      <c r="U1280" s="265"/>
      <c r="V1280" s="265"/>
      <c r="W1280" s="265"/>
      <c r="X1280" s="265"/>
      <c r="Y1280" s="265"/>
      <c r="Z1280" s="265"/>
      <c r="AA1280" s="264"/>
      <c r="AB1280" s="264"/>
      <c r="AC1280" s="264"/>
    </row>
    <row r="1281" spans="1:29">
      <c r="A1281" s="264" t="s">
        <v>794</v>
      </c>
      <c r="B1281" s="264"/>
      <c r="C1281" s="264"/>
      <c r="D1281" s="264"/>
      <c r="E1281" s="264"/>
      <c r="F1281" s="265"/>
      <c r="G1281" s="265"/>
      <c r="H1281" s="265"/>
      <c r="I1281" s="265"/>
      <c r="J1281" s="265"/>
      <c r="K1281" s="265"/>
      <c r="L1281" s="265"/>
      <c r="M1281" s="265"/>
      <c r="N1281" s="265"/>
      <c r="O1281" s="265"/>
      <c r="P1281" s="265"/>
      <c r="Q1281" s="265"/>
      <c r="R1281" s="265"/>
      <c r="S1281" s="265"/>
      <c r="T1281" s="265"/>
      <c r="U1281" s="265"/>
      <c r="V1281" s="265"/>
      <c r="W1281" s="265"/>
      <c r="X1281" s="265"/>
      <c r="Y1281" s="265"/>
      <c r="Z1281" s="265"/>
      <c r="AA1281" s="264"/>
      <c r="AB1281" s="264"/>
      <c r="AC1281" s="264"/>
    </row>
    <row r="1282" spans="1:29">
      <c r="A1282" s="264" t="s">
        <v>794</v>
      </c>
      <c r="B1282" s="264"/>
      <c r="C1282" s="264"/>
      <c r="D1282" s="264"/>
      <c r="E1282" s="264"/>
      <c r="F1282" s="265"/>
      <c r="G1282" s="265"/>
      <c r="H1282" s="265"/>
      <c r="I1282" s="265"/>
      <c r="J1282" s="265"/>
      <c r="K1282" s="265"/>
      <c r="L1282" s="265"/>
      <c r="M1282" s="265"/>
      <c r="N1282" s="265"/>
      <c r="O1282" s="265"/>
      <c r="P1282" s="265"/>
      <c r="Q1282" s="265"/>
      <c r="R1282" s="265"/>
      <c r="S1282" s="265"/>
      <c r="T1282" s="265"/>
      <c r="U1282" s="265"/>
      <c r="V1282" s="265"/>
      <c r="W1282" s="265"/>
      <c r="X1282" s="265"/>
      <c r="Y1282" s="265"/>
      <c r="Z1282" s="265"/>
      <c r="AA1282" s="264"/>
      <c r="AB1282" s="264"/>
      <c r="AC1282" s="264"/>
    </row>
    <row r="1283" spans="1:29">
      <c r="A1283" s="264" t="s">
        <v>794</v>
      </c>
      <c r="B1283" s="264"/>
      <c r="C1283" s="264"/>
      <c r="D1283" s="264"/>
      <c r="E1283" s="264"/>
      <c r="F1283" s="265"/>
      <c r="G1283" s="265"/>
      <c r="H1283" s="265"/>
      <c r="I1283" s="265"/>
      <c r="J1283" s="265"/>
      <c r="K1283" s="265"/>
      <c r="L1283" s="265"/>
      <c r="M1283" s="265"/>
      <c r="N1283" s="265"/>
      <c r="O1283" s="265"/>
      <c r="P1283" s="265"/>
      <c r="Q1283" s="265"/>
      <c r="R1283" s="265"/>
      <c r="S1283" s="265"/>
      <c r="T1283" s="265"/>
      <c r="U1283" s="265"/>
      <c r="V1283" s="265"/>
      <c r="W1283" s="265"/>
      <c r="X1283" s="265"/>
      <c r="Y1283" s="265"/>
      <c r="Z1283" s="265"/>
      <c r="AA1283" s="264"/>
      <c r="AB1283" s="264"/>
      <c r="AC1283" s="264"/>
    </row>
    <row r="1284" spans="1:29">
      <c r="A1284" s="264" t="s">
        <v>794</v>
      </c>
      <c r="B1284" s="264"/>
      <c r="C1284" s="264"/>
      <c r="D1284" s="264"/>
      <c r="E1284" s="264"/>
      <c r="F1284" s="265"/>
      <c r="G1284" s="265"/>
      <c r="H1284" s="265"/>
      <c r="I1284" s="265"/>
      <c r="J1284" s="265"/>
      <c r="K1284" s="265"/>
      <c r="L1284" s="265"/>
      <c r="M1284" s="265"/>
      <c r="N1284" s="265"/>
      <c r="O1284" s="265"/>
      <c r="P1284" s="265"/>
      <c r="Q1284" s="265"/>
      <c r="R1284" s="265"/>
      <c r="S1284" s="265"/>
      <c r="T1284" s="265"/>
      <c r="U1284" s="265"/>
      <c r="V1284" s="265"/>
      <c r="W1284" s="265"/>
      <c r="X1284" s="265"/>
      <c r="Y1284" s="265"/>
      <c r="Z1284" s="265"/>
      <c r="AA1284" s="264"/>
      <c r="AB1284" s="264"/>
      <c r="AC1284" s="264"/>
    </row>
    <row r="1285" spans="1:29">
      <c r="A1285" s="264" t="s">
        <v>794</v>
      </c>
      <c r="B1285" s="264"/>
      <c r="C1285" s="264"/>
      <c r="D1285" s="264"/>
      <c r="E1285" s="264"/>
      <c r="F1285" s="265"/>
      <c r="G1285" s="265"/>
      <c r="H1285" s="265"/>
      <c r="I1285" s="265"/>
      <c r="J1285" s="265"/>
      <c r="K1285" s="265"/>
      <c r="L1285" s="265"/>
      <c r="M1285" s="265"/>
      <c r="N1285" s="265"/>
      <c r="O1285" s="265"/>
      <c r="P1285" s="265"/>
      <c r="Q1285" s="265"/>
      <c r="R1285" s="265"/>
      <c r="S1285" s="265"/>
      <c r="T1285" s="265"/>
      <c r="U1285" s="265"/>
      <c r="V1285" s="265"/>
      <c r="W1285" s="265"/>
      <c r="X1285" s="265"/>
      <c r="Y1285" s="265"/>
      <c r="Z1285" s="265"/>
      <c r="AA1285" s="264"/>
      <c r="AB1285" s="264"/>
      <c r="AC1285" s="264"/>
    </row>
    <row r="1286" spans="1:29">
      <c r="A1286" s="264" t="s">
        <v>794</v>
      </c>
      <c r="B1286" s="264"/>
      <c r="C1286" s="264"/>
      <c r="D1286" s="264"/>
      <c r="E1286" s="264"/>
      <c r="F1286" s="265"/>
      <c r="G1286" s="265"/>
      <c r="H1286" s="265"/>
      <c r="I1286" s="265"/>
      <c r="J1286" s="265"/>
      <c r="K1286" s="265"/>
      <c r="L1286" s="265"/>
      <c r="M1286" s="265"/>
      <c r="N1286" s="265"/>
      <c r="O1286" s="265"/>
      <c r="P1286" s="265"/>
      <c r="Q1286" s="265"/>
      <c r="R1286" s="265"/>
      <c r="S1286" s="265"/>
      <c r="T1286" s="265"/>
      <c r="U1286" s="265"/>
      <c r="V1286" s="265"/>
      <c r="W1286" s="265"/>
      <c r="X1286" s="265"/>
      <c r="Y1286" s="265"/>
      <c r="Z1286" s="265"/>
      <c r="AA1286" s="264"/>
      <c r="AB1286" s="264"/>
      <c r="AC1286" s="264"/>
    </row>
    <row r="1287" spans="1:29">
      <c r="A1287" s="264" t="s">
        <v>794</v>
      </c>
      <c r="B1287" s="264"/>
      <c r="C1287" s="264"/>
      <c r="D1287" s="264"/>
      <c r="E1287" s="264"/>
      <c r="F1287" s="265"/>
      <c r="G1287" s="265"/>
      <c r="H1287" s="265"/>
      <c r="I1287" s="265"/>
      <c r="J1287" s="265"/>
      <c r="K1287" s="265"/>
      <c r="L1287" s="265"/>
      <c r="M1287" s="265"/>
      <c r="N1287" s="265"/>
      <c r="O1287" s="265"/>
      <c r="P1287" s="265"/>
      <c r="Q1287" s="265"/>
      <c r="R1287" s="265"/>
      <c r="S1287" s="265"/>
      <c r="T1287" s="265"/>
      <c r="U1287" s="265"/>
      <c r="V1287" s="265"/>
      <c r="W1287" s="265"/>
      <c r="X1287" s="265"/>
      <c r="Y1287" s="265"/>
      <c r="Z1287" s="265"/>
      <c r="AA1287" s="264"/>
      <c r="AB1287" s="264"/>
      <c r="AC1287" s="264"/>
    </row>
    <row r="1288" spans="1:29">
      <c r="A1288" s="264" t="s">
        <v>794</v>
      </c>
      <c r="B1288" s="264"/>
      <c r="C1288" s="264"/>
      <c r="D1288" s="264"/>
      <c r="E1288" s="264"/>
      <c r="F1288" s="265"/>
      <c r="G1288" s="265"/>
      <c r="H1288" s="265"/>
      <c r="I1288" s="265"/>
      <c r="J1288" s="265"/>
      <c r="K1288" s="265"/>
      <c r="L1288" s="265"/>
      <c r="M1288" s="265"/>
      <c r="N1288" s="265"/>
      <c r="O1288" s="265"/>
      <c r="P1288" s="265"/>
      <c r="Q1288" s="265"/>
      <c r="R1288" s="265"/>
      <c r="S1288" s="265"/>
      <c r="T1288" s="265"/>
      <c r="U1288" s="265"/>
      <c r="V1288" s="265"/>
      <c r="W1288" s="265"/>
      <c r="X1288" s="265"/>
      <c r="Y1288" s="265"/>
      <c r="Z1288" s="265"/>
      <c r="AA1288" s="264"/>
      <c r="AB1288" s="264"/>
      <c r="AC1288" s="264"/>
    </row>
    <row r="1289" spans="1:29">
      <c r="A1289" s="264" t="s">
        <v>794</v>
      </c>
      <c r="B1289" s="264"/>
      <c r="C1289" s="264"/>
      <c r="D1289" s="264"/>
      <c r="E1289" s="264"/>
      <c r="F1289" s="265"/>
      <c r="G1289" s="265"/>
      <c r="H1289" s="265"/>
      <c r="I1289" s="265"/>
      <c r="J1289" s="265"/>
      <c r="K1289" s="265"/>
      <c r="L1289" s="265"/>
      <c r="M1289" s="265"/>
      <c r="N1289" s="265"/>
      <c r="O1289" s="265"/>
      <c r="P1289" s="265"/>
      <c r="Q1289" s="265"/>
      <c r="R1289" s="265"/>
      <c r="S1289" s="265"/>
      <c r="T1289" s="265"/>
      <c r="U1289" s="265"/>
      <c r="V1289" s="265"/>
      <c r="W1289" s="265"/>
      <c r="X1289" s="265"/>
      <c r="Y1289" s="265"/>
      <c r="Z1289" s="265"/>
      <c r="AA1289" s="264"/>
      <c r="AB1289" s="264"/>
      <c r="AC1289" s="264"/>
    </row>
    <row r="1290" spans="1:29">
      <c r="A1290" s="264" t="s">
        <v>794</v>
      </c>
      <c r="B1290" s="264"/>
      <c r="C1290" s="264"/>
      <c r="D1290" s="264"/>
      <c r="E1290" s="264"/>
      <c r="F1290" s="265"/>
      <c r="G1290" s="265"/>
      <c r="H1290" s="265"/>
      <c r="I1290" s="265"/>
      <c r="J1290" s="265"/>
      <c r="K1290" s="265"/>
      <c r="L1290" s="265"/>
      <c r="M1290" s="265"/>
      <c r="N1290" s="265"/>
      <c r="O1290" s="265"/>
      <c r="P1290" s="265"/>
      <c r="Q1290" s="265"/>
      <c r="R1290" s="265"/>
      <c r="S1290" s="265"/>
      <c r="T1290" s="265"/>
      <c r="U1290" s="265"/>
      <c r="V1290" s="265"/>
      <c r="W1290" s="265"/>
      <c r="X1290" s="265"/>
      <c r="Y1290" s="265"/>
      <c r="Z1290" s="265"/>
      <c r="AA1290" s="264"/>
      <c r="AB1290" s="264"/>
      <c r="AC1290" s="264"/>
    </row>
    <row r="1291" spans="1:29">
      <c r="A1291" s="264" t="s">
        <v>794</v>
      </c>
      <c r="B1291" s="264"/>
      <c r="C1291" s="264"/>
      <c r="D1291" s="264"/>
      <c r="E1291" s="264"/>
      <c r="F1291" s="265"/>
      <c r="G1291" s="265"/>
      <c r="H1291" s="265"/>
      <c r="I1291" s="265"/>
      <c r="J1291" s="265"/>
      <c r="K1291" s="265"/>
      <c r="L1291" s="265"/>
      <c r="M1291" s="265"/>
      <c r="N1291" s="265"/>
      <c r="O1291" s="265"/>
      <c r="P1291" s="265"/>
      <c r="Q1291" s="265"/>
      <c r="R1291" s="265"/>
      <c r="S1291" s="265"/>
      <c r="T1291" s="265"/>
      <c r="U1291" s="265"/>
      <c r="V1291" s="265"/>
      <c r="W1291" s="265"/>
      <c r="X1291" s="265"/>
      <c r="Y1291" s="265"/>
      <c r="Z1291" s="265"/>
      <c r="AA1291" s="264"/>
      <c r="AB1291" s="264"/>
      <c r="AC1291" s="264"/>
    </row>
    <row r="1292" spans="1:29">
      <c r="A1292" s="264" t="s">
        <v>794</v>
      </c>
      <c r="B1292" s="264"/>
      <c r="C1292" s="264"/>
      <c r="D1292" s="264"/>
      <c r="E1292" s="264"/>
      <c r="F1292" s="265"/>
      <c r="G1292" s="265"/>
      <c r="H1292" s="265"/>
      <c r="I1292" s="265"/>
      <c r="J1292" s="265"/>
      <c r="K1292" s="265"/>
      <c r="L1292" s="265"/>
      <c r="M1292" s="265"/>
      <c r="N1292" s="265"/>
      <c r="O1292" s="265"/>
      <c r="P1292" s="265"/>
      <c r="Q1292" s="265"/>
      <c r="R1292" s="265"/>
      <c r="S1292" s="265"/>
      <c r="T1292" s="265"/>
      <c r="U1292" s="265"/>
      <c r="V1292" s="265"/>
      <c r="W1292" s="265"/>
      <c r="X1292" s="265"/>
      <c r="Y1292" s="265"/>
      <c r="Z1292" s="265"/>
      <c r="AA1292" s="264"/>
      <c r="AB1292" s="264"/>
      <c r="AC1292" s="264"/>
    </row>
    <row r="1293" spans="1:29">
      <c r="A1293" s="264" t="s">
        <v>794</v>
      </c>
      <c r="B1293" s="264"/>
      <c r="C1293" s="264"/>
      <c r="D1293" s="264"/>
      <c r="E1293" s="264"/>
      <c r="F1293" s="265"/>
      <c r="G1293" s="265"/>
      <c r="H1293" s="265"/>
      <c r="I1293" s="265"/>
      <c r="J1293" s="265"/>
      <c r="K1293" s="265"/>
      <c r="L1293" s="265"/>
      <c r="M1293" s="265"/>
      <c r="N1293" s="265"/>
      <c r="O1293" s="265"/>
      <c r="P1293" s="265"/>
      <c r="Q1293" s="265"/>
      <c r="R1293" s="265"/>
      <c r="S1293" s="265"/>
      <c r="T1293" s="265"/>
      <c r="U1293" s="265"/>
      <c r="V1293" s="265"/>
      <c r="W1293" s="265"/>
      <c r="X1293" s="265"/>
      <c r="Y1293" s="265"/>
      <c r="Z1293" s="265"/>
      <c r="AA1293" s="264"/>
      <c r="AB1293" s="264"/>
      <c r="AC1293" s="264"/>
    </row>
    <row r="1294" spans="1:29">
      <c r="A1294" s="264" t="s">
        <v>794</v>
      </c>
      <c r="B1294" s="264"/>
      <c r="C1294" s="264"/>
      <c r="D1294" s="264"/>
      <c r="E1294" s="264"/>
      <c r="F1294" s="265"/>
      <c r="G1294" s="265"/>
      <c r="H1294" s="265"/>
      <c r="I1294" s="265"/>
      <c r="J1294" s="265"/>
      <c r="K1294" s="265"/>
      <c r="L1294" s="265"/>
      <c r="M1294" s="265"/>
      <c r="N1294" s="265"/>
      <c r="O1294" s="265"/>
      <c r="P1294" s="265"/>
      <c r="Q1294" s="265"/>
      <c r="R1294" s="265"/>
      <c r="S1294" s="265"/>
      <c r="T1294" s="265"/>
      <c r="U1294" s="265"/>
      <c r="V1294" s="265"/>
      <c r="W1294" s="265"/>
      <c r="X1294" s="265"/>
      <c r="Y1294" s="265"/>
      <c r="Z1294" s="265"/>
      <c r="AA1294" s="264"/>
      <c r="AB1294" s="264"/>
      <c r="AC1294" s="264"/>
    </row>
    <row r="1295" spans="1:29">
      <c r="A1295" s="264" t="s">
        <v>794</v>
      </c>
      <c r="B1295" s="264"/>
      <c r="C1295" s="264"/>
      <c r="D1295" s="264"/>
      <c r="E1295" s="264"/>
      <c r="F1295" s="265"/>
      <c r="G1295" s="265"/>
      <c r="H1295" s="265"/>
      <c r="I1295" s="265"/>
      <c r="J1295" s="265"/>
      <c r="K1295" s="265"/>
      <c r="L1295" s="265"/>
      <c r="M1295" s="265"/>
      <c r="N1295" s="265"/>
      <c r="O1295" s="265"/>
      <c r="P1295" s="265"/>
      <c r="Q1295" s="265"/>
      <c r="R1295" s="265"/>
      <c r="S1295" s="265"/>
      <c r="T1295" s="265"/>
      <c r="U1295" s="265"/>
      <c r="V1295" s="265"/>
      <c r="W1295" s="265"/>
      <c r="X1295" s="265"/>
      <c r="Y1295" s="265"/>
      <c r="Z1295" s="265"/>
      <c r="AA1295" s="264"/>
      <c r="AB1295" s="264"/>
      <c r="AC1295" s="264"/>
    </row>
    <row r="1296" spans="1:29">
      <c r="A1296" s="264" t="s">
        <v>794</v>
      </c>
      <c r="B1296" s="264"/>
      <c r="C1296" s="264"/>
      <c r="D1296" s="264"/>
      <c r="E1296" s="264"/>
      <c r="F1296" s="265"/>
      <c r="G1296" s="265"/>
      <c r="H1296" s="265"/>
      <c r="I1296" s="265"/>
      <c r="J1296" s="265"/>
      <c r="K1296" s="265"/>
      <c r="L1296" s="265"/>
      <c r="M1296" s="265"/>
      <c r="N1296" s="265"/>
      <c r="O1296" s="265"/>
      <c r="P1296" s="265"/>
      <c r="Q1296" s="265"/>
      <c r="R1296" s="265"/>
      <c r="S1296" s="265"/>
      <c r="T1296" s="265"/>
      <c r="U1296" s="265"/>
      <c r="V1296" s="265"/>
      <c r="W1296" s="265"/>
      <c r="X1296" s="265"/>
      <c r="Y1296" s="265"/>
      <c r="Z1296" s="265"/>
      <c r="AA1296" s="264"/>
      <c r="AB1296" s="264"/>
      <c r="AC1296" s="264"/>
    </row>
    <row r="1297" spans="1:29">
      <c r="A1297" s="264" t="s">
        <v>794</v>
      </c>
      <c r="B1297" s="264"/>
      <c r="C1297" s="264"/>
      <c r="D1297" s="264"/>
      <c r="E1297" s="264"/>
      <c r="F1297" s="265"/>
      <c r="G1297" s="265"/>
      <c r="H1297" s="265"/>
      <c r="I1297" s="265"/>
      <c r="J1297" s="265"/>
      <c r="K1297" s="265"/>
      <c r="L1297" s="265"/>
      <c r="M1297" s="265"/>
      <c r="N1297" s="265"/>
      <c r="O1297" s="265"/>
      <c r="P1297" s="265"/>
      <c r="Q1297" s="265"/>
      <c r="R1297" s="265"/>
      <c r="S1297" s="265"/>
      <c r="T1297" s="265"/>
      <c r="U1297" s="265"/>
      <c r="V1297" s="265"/>
      <c r="W1297" s="265"/>
      <c r="X1297" s="265"/>
      <c r="Y1297" s="265"/>
      <c r="Z1297" s="265"/>
      <c r="AA1297" s="264"/>
      <c r="AB1297" s="264"/>
      <c r="AC1297" s="264"/>
    </row>
    <row r="1298" spans="1:29">
      <c r="A1298" s="264" t="s">
        <v>794</v>
      </c>
      <c r="B1298" s="264"/>
      <c r="C1298" s="264"/>
      <c r="D1298" s="264"/>
      <c r="E1298" s="264"/>
      <c r="F1298" s="265"/>
      <c r="G1298" s="265"/>
      <c r="H1298" s="265"/>
      <c r="I1298" s="265"/>
      <c r="J1298" s="265"/>
      <c r="K1298" s="265"/>
      <c r="L1298" s="265"/>
      <c r="M1298" s="265"/>
      <c r="N1298" s="265"/>
      <c r="O1298" s="265"/>
      <c r="P1298" s="265"/>
      <c r="Q1298" s="265"/>
      <c r="R1298" s="265"/>
      <c r="S1298" s="265"/>
      <c r="T1298" s="265"/>
      <c r="U1298" s="265"/>
      <c r="V1298" s="265"/>
      <c r="W1298" s="265"/>
      <c r="X1298" s="265"/>
      <c r="Y1298" s="265"/>
      <c r="Z1298" s="265"/>
      <c r="AA1298" s="264"/>
      <c r="AB1298" s="264"/>
      <c r="AC1298" s="264"/>
    </row>
    <row r="1299" spans="1:29">
      <c r="A1299" s="264" t="s">
        <v>794</v>
      </c>
      <c r="B1299" s="264"/>
      <c r="C1299" s="264"/>
      <c r="D1299" s="264"/>
      <c r="E1299" s="264"/>
      <c r="F1299" s="265"/>
      <c r="G1299" s="265"/>
      <c r="H1299" s="265"/>
      <c r="I1299" s="265"/>
      <c r="J1299" s="265"/>
      <c r="K1299" s="265"/>
      <c r="L1299" s="265"/>
      <c r="M1299" s="265"/>
      <c r="N1299" s="265"/>
      <c r="O1299" s="265"/>
      <c r="P1299" s="265"/>
      <c r="Q1299" s="265"/>
      <c r="R1299" s="265"/>
      <c r="S1299" s="265"/>
      <c r="T1299" s="265"/>
      <c r="U1299" s="265"/>
      <c r="V1299" s="265"/>
      <c r="W1299" s="265"/>
      <c r="X1299" s="265"/>
      <c r="Y1299" s="265"/>
      <c r="Z1299" s="265"/>
      <c r="AA1299" s="264"/>
      <c r="AB1299" s="264"/>
      <c r="AC1299" s="264"/>
    </row>
    <row r="1300" spans="1:29">
      <c r="A1300" s="264" t="s">
        <v>794</v>
      </c>
      <c r="B1300" s="264"/>
      <c r="C1300" s="264"/>
      <c r="D1300" s="264"/>
      <c r="E1300" s="264"/>
      <c r="F1300" s="265"/>
      <c r="G1300" s="265"/>
      <c r="H1300" s="265"/>
      <c r="I1300" s="265"/>
      <c r="J1300" s="265"/>
      <c r="K1300" s="265"/>
      <c r="L1300" s="265"/>
      <c r="M1300" s="265"/>
      <c r="N1300" s="265"/>
      <c r="O1300" s="265"/>
      <c r="P1300" s="265"/>
      <c r="Q1300" s="265"/>
      <c r="R1300" s="265"/>
      <c r="S1300" s="265"/>
      <c r="T1300" s="265"/>
      <c r="U1300" s="265"/>
      <c r="V1300" s="265"/>
      <c r="W1300" s="265"/>
      <c r="X1300" s="265"/>
      <c r="Y1300" s="265"/>
      <c r="Z1300" s="265"/>
      <c r="AA1300" s="264"/>
      <c r="AB1300" s="264"/>
      <c r="AC1300" s="264"/>
    </row>
    <row r="1301" spans="1:29">
      <c r="A1301" s="264" t="s">
        <v>794</v>
      </c>
      <c r="B1301" s="264"/>
      <c r="C1301" s="264"/>
      <c r="D1301" s="264"/>
      <c r="E1301" s="264"/>
      <c r="F1301" s="265"/>
      <c r="G1301" s="265"/>
      <c r="H1301" s="265"/>
      <c r="I1301" s="265"/>
      <c r="J1301" s="265"/>
      <c r="K1301" s="265"/>
      <c r="L1301" s="265"/>
      <c r="M1301" s="265"/>
      <c r="N1301" s="265"/>
      <c r="O1301" s="265"/>
      <c r="P1301" s="265"/>
      <c r="Q1301" s="265"/>
      <c r="R1301" s="265"/>
      <c r="S1301" s="265"/>
      <c r="T1301" s="265"/>
      <c r="U1301" s="265"/>
      <c r="V1301" s="265"/>
      <c r="W1301" s="265"/>
      <c r="X1301" s="265"/>
      <c r="Y1301" s="265"/>
      <c r="Z1301" s="265"/>
      <c r="AA1301" s="264"/>
      <c r="AB1301" s="264"/>
      <c r="AC1301" s="264"/>
    </row>
    <row r="1302" spans="1:29">
      <c r="A1302" s="264" t="s">
        <v>794</v>
      </c>
      <c r="B1302" s="264"/>
      <c r="C1302" s="264"/>
      <c r="D1302" s="264"/>
      <c r="E1302" s="264"/>
      <c r="F1302" s="265"/>
      <c r="G1302" s="265"/>
      <c r="H1302" s="265"/>
      <c r="I1302" s="265"/>
      <c r="J1302" s="265"/>
      <c r="K1302" s="265"/>
      <c r="L1302" s="265"/>
      <c r="M1302" s="265"/>
      <c r="N1302" s="265"/>
      <c r="O1302" s="265"/>
      <c r="P1302" s="265"/>
      <c r="Q1302" s="265"/>
      <c r="R1302" s="265"/>
      <c r="S1302" s="265"/>
      <c r="T1302" s="265"/>
      <c r="U1302" s="265"/>
      <c r="V1302" s="265"/>
      <c r="W1302" s="265"/>
      <c r="X1302" s="265"/>
      <c r="Y1302" s="265"/>
      <c r="Z1302" s="265"/>
      <c r="AA1302" s="264"/>
      <c r="AB1302" s="264"/>
      <c r="AC1302" s="264"/>
    </row>
    <row r="1303" spans="1:29">
      <c r="A1303" s="264" t="s">
        <v>794</v>
      </c>
      <c r="B1303" s="264"/>
      <c r="C1303" s="264"/>
      <c r="D1303" s="264"/>
      <c r="E1303" s="264"/>
      <c r="F1303" s="265"/>
      <c r="G1303" s="265"/>
      <c r="H1303" s="265"/>
      <c r="I1303" s="265"/>
      <c r="J1303" s="265"/>
      <c r="K1303" s="265"/>
      <c r="L1303" s="265"/>
      <c r="M1303" s="265"/>
      <c r="N1303" s="265"/>
      <c r="O1303" s="265"/>
      <c r="P1303" s="265"/>
      <c r="Q1303" s="265"/>
      <c r="R1303" s="265"/>
      <c r="S1303" s="265"/>
      <c r="T1303" s="265"/>
      <c r="U1303" s="265"/>
      <c r="V1303" s="265"/>
      <c r="W1303" s="265"/>
      <c r="X1303" s="265"/>
      <c r="Y1303" s="265"/>
      <c r="Z1303" s="265"/>
      <c r="AA1303" s="264"/>
      <c r="AB1303" s="264"/>
      <c r="AC1303" s="264"/>
    </row>
    <row r="1304" spans="1:29">
      <c r="A1304" s="264" t="s">
        <v>794</v>
      </c>
      <c r="B1304" s="264"/>
      <c r="C1304" s="264"/>
      <c r="D1304" s="264"/>
      <c r="E1304" s="264"/>
      <c r="F1304" s="265"/>
      <c r="G1304" s="265"/>
      <c r="H1304" s="265"/>
      <c r="I1304" s="265"/>
      <c r="J1304" s="265"/>
      <c r="K1304" s="265"/>
      <c r="L1304" s="265"/>
      <c r="M1304" s="265"/>
      <c r="N1304" s="265"/>
      <c r="O1304" s="265"/>
      <c r="P1304" s="265"/>
      <c r="Q1304" s="265"/>
      <c r="R1304" s="265"/>
      <c r="S1304" s="265"/>
      <c r="T1304" s="265"/>
      <c r="U1304" s="265"/>
      <c r="V1304" s="265"/>
      <c r="W1304" s="265"/>
      <c r="X1304" s="265"/>
      <c r="Y1304" s="265"/>
      <c r="Z1304" s="265"/>
      <c r="AA1304" s="264"/>
      <c r="AB1304" s="264"/>
      <c r="AC1304" s="264"/>
    </row>
    <row r="1305" spans="1:29">
      <c r="A1305" s="264" t="s">
        <v>794</v>
      </c>
      <c r="B1305" s="264"/>
      <c r="C1305" s="264"/>
      <c r="D1305" s="264"/>
      <c r="E1305" s="264"/>
      <c r="F1305" s="265"/>
      <c r="G1305" s="265"/>
      <c r="H1305" s="265"/>
      <c r="I1305" s="265"/>
      <c r="J1305" s="265"/>
      <c r="K1305" s="265"/>
      <c r="L1305" s="265"/>
      <c r="M1305" s="265"/>
      <c r="N1305" s="265"/>
      <c r="O1305" s="265"/>
      <c r="P1305" s="265"/>
      <c r="Q1305" s="265"/>
      <c r="R1305" s="265"/>
      <c r="S1305" s="265"/>
      <c r="T1305" s="265"/>
      <c r="U1305" s="265"/>
      <c r="V1305" s="265"/>
      <c r="W1305" s="265"/>
      <c r="X1305" s="265"/>
      <c r="Y1305" s="265"/>
      <c r="Z1305" s="265"/>
      <c r="AA1305" s="264"/>
      <c r="AB1305" s="264"/>
      <c r="AC1305" s="264"/>
    </row>
    <row r="1306" spans="1:29">
      <c r="A1306" s="264" t="s">
        <v>794</v>
      </c>
      <c r="B1306" s="264"/>
      <c r="C1306" s="264"/>
      <c r="D1306" s="264"/>
      <c r="E1306" s="264"/>
      <c r="F1306" s="265"/>
      <c r="G1306" s="265"/>
      <c r="H1306" s="265"/>
      <c r="I1306" s="265"/>
      <c r="J1306" s="265"/>
      <c r="K1306" s="265"/>
      <c r="L1306" s="265"/>
      <c r="M1306" s="265"/>
      <c r="N1306" s="265"/>
      <c r="O1306" s="265"/>
      <c r="P1306" s="265"/>
      <c r="Q1306" s="265"/>
      <c r="R1306" s="265"/>
      <c r="S1306" s="265"/>
      <c r="T1306" s="265"/>
      <c r="U1306" s="265"/>
      <c r="V1306" s="265"/>
      <c r="W1306" s="265"/>
      <c r="X1306" s="265"/>
      <c r="Y1306" s="265"/>
      <c r="Z1306" s="265"/>
      <c r="AA1306" s="264"/>
      <c r="AB1306" s="264"/>
      <c r="AC1306" s="264"/>
    </row>
    <row r="1307" spans="1:29">
      <c r="A1307" s="264" t="s">
        <v>794</v>
      </c>
      <c r="B1307" s="264"/>
      <c r="C1307" s="264"/>
      <c r="D1307" s="264"/>
      <c r="E1307" s="264"/>
      <c r="F1307" s="265"/>
      <c r="G1307" s="265"/>
      <c r="H1307" s="265"/>
      <c r="I1307" s="265"/>
      <c r="J1307" s="265"/>
      <c r="K1307" s="265"/>
      <c r="L1307" s="265"/>
      <c r="M1307" s="265"/>
      <c r="N1307" s="265"/>
      <c r="O1307" s="265"/>
      <c r="P1307" s="265"/>
      <c r="Q1307" s="265"/>
      <c r="R1307" s="265"/>
      <c r="S1307" s="265"/>
      <c r="T1307" s="265"/>
      <c r="U1307" s="265"/>
      <c r="V1307" s="265"/>
      <c r="W1307" s="265"/>
      <c r="X1307" s="265"/>
      <c r="Y1307" s="265"/>
      <c r="Z1307" s="265"/>
      <c r="AA1307" s="264"/>
      <c r="AB1307" s="264"/>
      <c r="AC1307" s="264"/>
    </row>
    <row r="1308" spans="1:29">
      <c r="A1308" s="264" t="s">
        <v>794</v>
      </c>
      <c r="B1308" s="264"/>
      <c r="C1308" s="264"/>
      <c r="D1308" s="264"/>
      <c r="E1308" s="264"/>
      <c r="F1308" s="265"/>
      <c r="G1308" s="265"/>
      <c r="H1308" s="265"/>
      <c r="I1308" s="265"/>
      <c r="J1308" s="265"/>
      <c r="K1308" s="265"/>
      <c r="L1308" s="265"/>
      <c r="M1308" s="265"/>
      <c r="N1308" s="265"/>
      <c r="O1308" s="265"/>
      <c r="P1308" s="265"/>
      <c r="Q1308" s="265"/>
      <c r="R1308" s="265"/>
      <c r="S1308" s="265"/>
      <c r="T1308" s="265"/>
      <c r="U1308" s="265"/>
      <c r="V1308" s="265"/>
      <c r="W1308" s="265"/>
      <c r="X1308" s="265"/>
      <c r="Y1308" s="265"/>
      <c r="Z1308" s="265"/>
      <c r="AA1308" s="264"/>
      <c r="AB1308" s="264"/>
      <c r="AC1308" s="264"/>
    </row>
    <row r="1309" spans="1:29">
      <c r="A1309" s="264" t="s">
        <v>794</v>
      </c>
      <c r="B1309" s="264"/>
      <c r="C1309" s="264"/>
      <c r="D1309" s="264"/>
      <c r="E1309" s="264"/>
      <c r="F1309" s="265"/>
      <c r="G1309" s="265"/>
      <c r="H1309" s="265"/>
      <c r="I1309" s="265"/>
      <c r="J1309" s="265"/>
      <c r="K1309" s="265"/>
      <c r="L1309" s="265"/>
      <c r="M1309" s="265"/>
      <c r="N1309" s="265"/>
      <c r="O1309" s="265"/>
      <c r="P1309" s="265"/>
      <c r="Q1309" s="265"/>
      <c r="R1309" s="265"/>
      <c r="S1309" s="265"/>
      <c r="T1309" s="265"/>
      <c r="U1309" s="265"/>
      <c r="V1309" s="265"/>
      <c r="W1309" s="265"/>
      <c r="X1309" s="265"/>
      <c r="Y1309" s="265"/>
      <c r="Z1309" s="265"/>
      <c r="AA1309" s="264"/>
      <c r="AB1309" s="264"/>
      <c r="AC1309" s="264"/>
    </row>
    <row r="1310" spans="1:29">
      <c r="A1310" s="264" t="s">
        <v>794</v>
      </c>
      <c r="B1310" s="264"/>
      <c r="C1310" s="264"/>
      <c r="D1310" s="264"/>
      <c r="E1310" s="264"/>
      <c r="F1310" s="265"/>
      <c r="G1310" s="265"/>
      <c r="H1310" s="265"/>
      <c r="I1310" s="265"/>
      <c r="J1310" s="265"/>
      <c r="K1310" s="265"/>
      <c r="L1310" s="265"/>
      <c r="M1310" s="265"/>
      <c r="N1310" s="265"/>
      <c r="O1310" s="265"/>
      <c r="P1310" s="265"/>
      <c r="Q1310" s="265"/>
      <c r="R1310" s="265"/>
      <c r="S1310" s="265"/>
      <c r="T1310" s="265"/>
      <c r="U1310" s="265"/>
      <c r="V1310" s="265"/>
      <c r="W1310" s="265"/>
      <c r="X1310" s="265"/>
      <c r="Y1310" s="265"/>
      <c r="Z1310" s="265"/>
      <c r="AA1310" s="264"/>
      <c r="AB1310" s="264"/>
      <c r="AC1310" s="264"/>
    </row>
    <row r="1311" spans="1:29">
      <c r="A1311" s="264" t="s">
        <v>794</v>
      </c>
      <c r="B1311" s="264"/>
      <c r="C1311" s="264"/>
      <c r="D1311" s="264"/>
      <c r="E1311" s="264"/>
      <c r="F1311" s="265"/>
      <c r="G1311" s="265"/>
      <c r="H1311" s="265"/>
      <c r="I1311" s="265"/>
      <c r="J1311" s="265"/>
      <c r="K1311" s="265"/>
      <c r="L1311" s="265"/>
      <c r="M1311" s="265"/>
      <c r="N1311" s="265"/>
      <c r="O1311" s="265"/>
      <c r="P1311" s="265"/>
      <c r="Q1311" s="265"/>
      <c r="R1311" s="265"/>
      <c r="S1311" s="265"/>
      <c r="T1311" s="265"/>
      <c r="U1311" s="265"/>
      <c r="V1311" s="265"/>
      <c r="W1311" s="265"/>
      <c r="X1311" s="265"/>
      <c r="Y1311" s="265"/>
      <c r="Z1311" s="265"/>
      <c r="AA1311" s="264"/>
      <c r="AB1311" s="264"/>
      <c r="AC1311" s="264"/>
    </row>
    <row r="1312" spans="1:29">
      <c r="A1312" s="264" t="s">
        <v>794</v>
      </c>
      <c r="B1312" s="264"/>
      <c r="C1312" s="264"/>
      <c r="D1312" s="264"/>
      <c r="E1312" s="264"/>
      <c r="F1312" s="265"/>
      <c r="G1312" s="265"/>
      <c r="H1312" s="265"/>
      <c r="I1312" s="265"/>
      <c r="J1312" s="265"/>
      <c r="K1312" s="265"/>
      <c r="L1312" s="265"/>
      <c r="M1312" s="265"/>
      <c r="N1312" s="265"/>
      <c r="O1312" s="265"/>
      <c r="P1312" s="265"/>
      <c r="Q1312" s="265"/>
      <c r="R1312" s="265"/>
      <c r="S1312" s="265"/>
      <c r="T1312" s="265"/>
      <c r="U1312" s="265"/>
      <c r="V1312" s="265"/>
      <c r="W1312" s="265"/>
      <c r="X1312" s="265"/>
      <c r="Y1312" s="265"/>
      <c r="Z1312" s="265"/>
      <c r="AA1312" s="264"/>
      <c r="AB1312" s="264"/>
      <c r="AC1312" s="264"/>
    </row>
    <row r="1313" spans="1:29">
      <c r="A1313" s="264" t="s">
        <v>794</v>
      </c>
      <c r="B1313" s="264"/>
      <c r="C1313" s="264"/>
      <c r="D1313" s="264"/>
      <c r="E1313" s="264"/>
      <c r="F1313" s="265"/>
      <c r="G1313" s="265"/>
      <c r="H1313" s="265"/>
      <c r="I1313" s="265"/>
      <c r="J1313" s="265"/>
      <c r="K1313" s="265"/>
      <c r="L1313" s="265"/>
      <c r="M1313" s="265"/>
      <c r="N1313" s="265"/>
      <c r="O1313" s="265"/>
      <c r="P1313" s="265"/>
      <c r="Q1313" s="265"/>
      <c r="R1313" s="265"/>
      <c r="S1313" s="265"/>
      <c r="T1313" s="265"/>
      <c r="U1313" s="265"/>
      <c r="V1313" s="265"/>
      <c r="W1313" s="265"/>
      <c r="X1313" s="265"/>
      <c r="Y1313" s="265"/>
      <c r="Z1313" s="265"/>
      <c r="AA1313" s="264"/>
      <c r="AB1313" s="264"/>
      <c r="AC1313" s="264"/>
    </row>
    <row r="1314" spans="1:29">
      <c r="A1314" s="264" t="s">
        <v>794</v>
      </c>
      <c r="B1314" s="264"/>
      <c r="C1314" s="264"/>
      <c r="D1314" s="264"/>
      <c r="E1314" s="264"/>
      <c r="F1314" s="265"/>
      <c r="G1314" s="265"/>
      <c r="H1314" s="265"/>
      <c r="I1314" s="265"/>
      <c r="J1314" s="265"/>
      <c r="K1314" s="265"/>
      <c r="L1314" s="265"/>
      <c r="M1314" s="265"/>
      <c r="N1314" s="265"/>
      <c r="O1314" s="265"/>
      <c r="P1314" s="265"/>
      <c r="Q1314" s="265"/>
      <c r="R1314" s="265"/>
      <c r="S1314" s="265"/>
      <c r="T1314" s="265"/>
      <c r="U1314" s="265"/>
      <c r="V1314" s="265"/>
      <c r="W1314" s="265"/>
      <c r="X1314" s="265"/>
      <c r="Y1314" s="265"/>
      <c r="Z1314" s="265"/>
      <c r="AA1314" s="264"/>
      <c r="AB1314" s="264"/>
      <c r="AC1314" s="264"/>
    </row>
    <row r="1315" spans="1:29">
      <c r="A1315" s="264" t="s">
        <v>794</v>
      </c>
      <c r="B1315" s="264"/>
      <c r="C1315" s="264"/>
      <c r="D1315" s="264"/>
      <c r="E1315" s="264"/>
      <c r="F1315" s="265"/>
      <c r="G1315" s="265"/>
      <c r="H1315" s="265"/>
      <c r="I1315" s="265"/>
      <c r="J1315" s="265"/>
      <c r="K1315" s="265"/>
      <c r="L1315" s="265"/>
      <c r="M1315" s="265"/>
      <c r="N1315" s="265"/>
      <c r="O1315" s="265"/>
      <c r="P1315" s="265"/>
      <c r="Q1315" s="265"/>
      <c r="R1315" s="265"/>
      <c r="S1315" s="265"/>
      <c r="T1315" s="265"/>
      <c r="U1315" s="265"/>
      <c r="V1315" s="265"/>
      <c r="W1315" s="265"/>
      <c r="X1315" s="265"/>
      <c r="Y1315" s="265"/>
      <c r="Z1315" s="265"/>
      <c r="AA1315" s="264"/>
      <c r="AB1315" s="264"/>
      <c r="AC1315" s="264"/>
    </row>
    <row r="1316" spans="1:29">
      <c r="A1316" s="264" t="s">
        <v>794</v>
      </c>
      <c r="B1316" s="264"/>
      <c r="C1316" s="264"/>
      <c r="D1316" s="264"/>
      <c r="E1316" s="264"/>
      <c r="F1316" s="265"/>
      <c r="G1316" s="265"/>
      <c r="H1316" s="265"/>
      <c r="I1316" s="265"/>
      <c r="J1316" s="265"/>
      <c r="K1316" s="265"/>
      <c r="L1316" s="265"/>
      <c r="M1316" s="265"/>
      <c r="N1316" s="265"/>
      <c r="O1316" s="265"/>
      <c r="P1316" s="265"/>
      <c r="Q1316" s="265"/>
      <c r="R1316" s="265"/>
      <c r="S1316" s="265"/>
      <c r="T1316" s="265"/>
      <c r="U1316" s="265"/>
      <c r="V1316" s="265"/>
      <c r="W1316" s="265"/>
      <c r="X1316" s="265"/>
      <c r="Y1316" s="265"/>
      <c r="Z1316" s="265"/>
      <c r="AA1316" s="264"/>
      <c r="AB1316" s="264"/>
      <c r="AC1316" s="264"/>
    </row>
    <row r="1317" spans="1:29">
      <c r="A1317" s="264" t="s">
        <v>794</v>
      </c>
      <c r="B1317" s="264"/>
      <c r="C1317" s="264"/>
      <c r="D1317" s="264"/>
      <c r="E1317" s="264"/>
      <c r="F1317" s="265"/>
      <c r="G1317" s="265"/>
      <c r="H1317" s="265"/>
      <c r="I1317" s="265"/>
      <c r="J1317" s="265"/>
      <c r="K1317" s="265"/>
      <c r="L1317" s="265"/>
      <c r="M1317" s="265"/>
      <c r="N1317" s="265"/>
      <c r="O1317" s="265"/>
      <c r="P1317" s="265"/>
      <c r="Q1317" s="265"/>
      <c r="R1317" s="265"/>
      <c r="S1317" s="265"/>
      <c r="T1317" s="265"/>
      <c r="U1317" s="265"/>
      <c r="V1317" s="265"/>
      <c r="W1317" s="265"/>
      <c r="X1317" s="265"/>
      <c r="Y1317" s="265"/>
      <c r="Z1317" s="265"/>
      <c r="AA1317" s="264"/>
      <c r="AB1317" s="264"/>
      <c r="AC1317" s="264"/>
    </row>
    <row r="1318" spans="1:29">
      <c r="A1318" s="264" t="s">
        <v>794</v>
      </c>
      <c r="B1318" s="264"/>
      <c r="C1318" s="264"/>
      <c r="D1318" s="264"/>
      <c r="E1318" s="264"/>
      <c r="F1318" s="265"/>
      <c r="G1318" s="265"/>
      <c r="H1318" s="265"/>
      <c r="I1318" s="265"/>
      <c r="J1318" s="265"/>
      <c r="K1318" s="265"/>
      <c r="L1318" s="265"/>
      <c r="M1318" s="265"/>
      <c r="N1318" s="265"/>
      <c r="O1318" s="265"/>
      <c r="P1318" s="265"/>
      <c r="Q1318" s="265"/>
      <c r="R1318" s="265"/>
      <c r="S1318" s="265"/>
      <c r="T1318" s="265"/>
      <c r="U1318" s="265"/>
      <c r="V1318" s="265"/>
      <c r="W1318" s="265"/>
      <c r="X1318" s="265"/>
      <c r="Y1318" s="265"/>
      <c r="Z1318" s="265"/>
      <c r="AA1318" s="264"/>
      <c r="AB1318" s="264"/>
    </row>
    <row r="1319" spans="1:29">
      <c r="A1319" s="264" t="s">
        <v>794</v>
      </c>
      <c r="B1319" s="264"/>
      <c r="C1319" s="264"/>
      <c r="D1319" s="264"/>
      <c r="E1319" s="264"/>
      <c r="F1319" s="265"/>
      <c r="G1319" s="265"/>
      <c r="H1319" s="265"/>
      <c r="I1319" s="265"/>
      <c r="J1319" s="265"/>
      <c r="K1319" s="265"/>
      <c r="L1319" s="265"/>
      <c r="M1319" s="265"/>
      <c r="N1319" s="265"/>
      <c r="O1319" s="265"/>
      <c r="P1319" s="265"/>
      <c r="Q1319" s="265"/>
      <c r="R1319" s="265"/>
      <c r="S1319" s="265"/>
      <c r="T1319" s="265"/>
      <c r="U1319" s="265"/>
      <c r="V1319" s="265"/>
      <c r="W1319" s="265"/>
      <c r="X1319" s="265"/>
      <c r="Y1319" s="265"/>
      <c r="Z1319" s="265"/>
      <c r="AA1319" s="264"/>
      <c r="AB1319" s="264"/>
    </row>
    <row r="1320" spans="1:29">
      <c r="A1320" s="264" t="s">
        <v>794</v>
      </c>
      <c r="B1320" s="264"/>
      <c r="C1320" s="264"/>
      <c r="D1320" s="264"/>
      <c r="E1320" s="264"/>
      <c r="F1320" s="265"/>
      <c r="G1320" s="265"/>
      <c r="H1320" s="265"/>
      <c r="I1320" s="265"/>
      <c r="J1320" s="265"/>
      <c r="K1320" s="265"/>
      <c r="L1320" s="265"/>
      <c r="M1320" s="265"/>
      <c r="N1320" s="265"/>
      <c r="O1320" s="265"/>
      <c r="P1320" s="265"/>
      <c r="Q1320" s="265"/>
      <c r="R1320" s="265"/>
      <c r="S1320" s="265"/>
      <c r="T1320" s="265"/>
      <c r="U1320" s="265"/>
      <c r="V1320" s="265"/>
      <c r="W1320" s="265"/>
      <c r="X1320" s="265"/>
      <c r="Y1320" s="265"/>
      <c r="Z1320" s="265"/>
      <c r="AA1320" s="264"/>
      <c r="AB1320" s="264"/>
    </row>
    <row r="1321" spans="1:29">
      <c r="A1321" s="264" t="s">
        <v>794</v>
      </c>
      <c r="B1321" s="264"/>
      <c r="C1321" s="264"/>
      <c r="D1321" s="264"/>
      <c r="E1321" s="264"/>
      <c r="F1321" s="265"/>
      <c r="G1321" s="265"/>
      <c r="H1321" s="265"/>
      <c r="I1321" s="265"/>
      <c r="J1321" s="265"/>
      <c r="K1321" s="265"/>
      <c r="L1321" s="265"/>
      <c r="M1321" s="265"/>
      <c r="N1321" s="265"/>
      <c r="O1321" s="265"/>
      <c r="P1321" s="265"/>
      <c r="Q1321" s="265"/>
      <c r="R1321" s="265"/>
      <c r="S1321" s="265"/>
      <c r="T1321" s="265"/>
      <c r="U1321" s="265"/>
      <c r="V1321" s="265"/>
      <c r="W1321" s="265"/>
      <c r="X1321" s="265"/>
      <c r="Y1321" s="265"/>
      <c r="Z1321" s="265"/>
      <c r="AA1321" s="264"/>
      <c r="AB1321" s="264"/>
    </row>
    <row r="1322" spans="1:29">
      <c r="A1322" s="264" t="s">
        <v>794</v>
      </c>
      <c r="B1322" s="264"/>
      <c r="C1322" s="264"/>
      <c r="D1322" s="264"/>
      <c r="E1322" s="264"/>
      <c r="F1322" s="265"/>
      <c r="G1322" s="265"/>
      <c r="H1322" s="265"/>
      <c r="I1322" s="265"/>
      <c r="J1322" s="265"/>
      <c r="K1322" s="265"/>
      <c r="L1322" s="265"/>
      <c r="M1322" s="265"/>
      <c r="N1322" s="265"/>
      <c r="O1322" s="265"/>
      <c r="P1322" s="265"/>
      <c r="Q1322" s="265"/>
      <c r="R1322" s="265"/>
      <c r="S1322" s="265"/>
      <c r="T1322" s="265"/>
      <c r="U1322" s="265"/>
      <c r="V1322" s="265"/>
      <c r="W1322" s="265"/>
      <c r="X1322" s="265"/>
      <c r="Y1322" s="265"/>
      <c r="Z1322" s="265"/>
      <c r="AA1322" s="264"/>
      <c r="AB1322" s="264"/>
    </row>
    <row r="1323" spans="1:29">
      <c r="A1323" s="264" t="s">
        <v>794</v>
      </c>
      <c r="B1323" s="264"/>
      <c r="C1323" s="264"/>
      <c r="D1323" s="264"/>
      <c r="E1323" s="264"/>
      <c r="F1323" s="265"/>
      <c r="G1323" s="265"/>
      <c r="H1323" s="265"/>
      <c r="I1323" s="265"/>
      <c r="J1323" s="265"/>
      <c r="K1323" s="265"/>
      <c r="L1323" s="265"/>
      <c r="M1323" s="265"/>
      <c r="N1323" s="265"/>
      <c r="O1323" s="265"/>
      <c r="P1323" s="265"/>
      <c r="Q1323" s="265"/>
      <c r="R1323" s="265"/>
      <c r="S1323" s="265"/>
      <c r="T1323" s="265"/>
      <c r="U1323" s="265"/>
      <c r="V1323" s="265"/>
      <c r="W1323" s="265"/>
      <c r="X1323" s="265"/>
      <c r="Y1323" s="265"/>
      <c r="Z1323" s="265"/>
      <c r="AA1323" s="264"/>
      <c r="AB1323" s="264"/>
    </row>
    <row r="1324" spans="1:29">
      <c r="A1324" s="264" t="s">
        <v>794</v>
      </c>
      <c r="B1324" s="264"/>
      <c r="C1324" s="264"/>
      <c r="D1324" s="264"/>
      <c r="E1324" s="264"/>
      <c r="F1324" s="265"/>
      <c r="G1324" s="265"/>
      <c r="H1324" s="265"/>
      <c r="I1324" s="265"/>
      <c r="J1324" s="265"/>
      <c r="K1324" s="265"/>
      <c r="L1324" s="265"/>
      <c r="M1324" s="265"/>
      <c r="N1324" s="265"/>
      <c r="O1324" s="265"/>
      <c r="P1324" s="265"/>
      <c r="Q1324" s="265"/>
      <c r="R1324" s="265"/>
      <c r="S1324" s="265"/>
      <c r="T1324" s="265"/>
      <c r="U1324" s="265"/>
      <c r="V1324" s="265"/>
      <c r="W1324" s="265"/>
      <c r="X1324" s="265"/>
      <c r="Y1324" s="265"/>
      <c r="Z1324" s="265"/>
      <c r="AA1324" s="264"/>
      <c r="AB1324" s="264"/>
    </row>
    <row r="1325" spans="1:29">
      <c r="A1325" s="264" t="s">
        <v>794</v>
      </c>
      <c r="B1325" s="264"/>
      <c r="C1325" s="264"/>
      <c r="D1325" s="264"/>
      <c r="E1325" s="264"/>
      <c r="F1325" s="265"/>
      <c r="G1325" s="265"/>
      <c r="H1325" s="265"/>
      <c r="I1325" s="265"/>
      <c r="J1325" s="265"/>
      <c r="K1325" s="265"/>
      <c r="L1325" s="265"/>
      <c r="M1325" s="265"/>
      <c r="N1325" s="265"/>
      <c r="O1325" s="265"/>
      <c r="P1325" s="265"/>
      <c r="Q1325" s="265"/>
      <c r="R1325" s="265"/>
      <c r="S1325" s="265"/>
      <c r="T1325" s="265"/>
      <c r="U1325" s="265"/>
      <c r="V1325" s="265"/>
      <c r="W1325" s="265"/>
      <c r="X1325" s="265"/>
      <c r="Y1325" s="265"/>
      <c r="Z1325" s="265"/>
      <c r="AA1325" s="264"/>
      <c r="AB1325" s="264"/>
    </row>
    <row r="1326" spans="1:29">
      <c r="A1326" s="264" t="s">
        <v>794</v>
      </c>
      <c r="B1326" s="264"/>
      <c r="C1326" s="264"/>
      <c r="D1326" s="264"/>
      <c r="E1326" s="264"/>
      <c r="F1326" s="265"/>
      <c r="G1326" s="265"/>
      <c r="H1326" s="265"/>
      <c r="I1326" s="265"/>
      <c r="J1326" s="265"/>
      <c r="K1326" s="265"/>
      <c r="L1326" s="265"/>
      <c r="M1326" s="265"/>
      <c r="N1326" s="265"/>
      <c r="O1326" s="265"/>
      <c r="P1326" s="265"/>
      <c r="Q1326" s="265"/>
      <c r="R1326" s="265"/>
      <c r="S1326" s="265"/>
      <c r="T1326" s="265"/>
      <c r="U1326" s="265"/>
      <c r="V1326" s="265"/>
      <c r="W1326" s="265"/>
      <c r="X1326" s="265"/>
      <c r="Y1326" s="265"/>
      <c r="Z1326" s="265"/>
      <c r="AA1326" s="264"/>
      <c r="AB1326" s="264"/>
    </row>
    <row r="1327" spans="1:29">
      <c r="A1327" s="264" t="s">
        <v>794</v>
      </c>
      <c r="B1327" s="264"/>
      <c r="C1327" s="264"/>
      <c r="D1327" s="264"/>
      <c r="E1327" s="264"/>
      <c r="F1327" s="265"/>
      <c r="G1327" s="265"/>
      <c r="H1327" s="265"/>
      <c r="I1327" s="265"/>
      <c r="J1327" s="265"/>
      <c r="K1327" s="265"/>
      <c r="L1327" s="265"/>
      <c r="M1327" s="265"/>
      <c r="N1327" s="265"/>
      <c r="O1327" s="265"/>
      <c r="P1327" s="265"/>
      <c r="Q1327" s="265"/>
      <c r="R1327" s="265"/>
      <c r="S1327" s="265"/>
      <c r="T1327" s="265"/>
      <c r="U1327" s="265"/>
      <c r="V1327" s="265"/>
      <c r="W1327" s="265"/>
      <c r="X1327" s="265"/>
      <c r="Y1327" s="265"/>
      <c r="Z1327" s="265"/>
      <c r="AA1327" s="264"/>
      <c r="AB1327" s="264"/>
    </row>
    <row r="1328" spans="1:29">
      <c r="A1328" s="264" t="s">
        <v>794</v>
      </c>
      <c r="B1328" s="264"/>
      <c r="C1328" s="264"/>
      <c r="D1328" s="264"/>
      <c r="E1328" s="264"/>
      <c r="F1328" s="265"/>
      <c r="G1328" s="265"/>
      <c r="H1328" s="265"/>
      <c r="I1328" s="265"/>
      <c r="J1328" s="265"/>
      <c r="K1328" s="265"/>
      <c r="L1328" s="265"/>
      <c r="M1328" s="265"/>
      <c r="N1328" s="265"/>
      <c r="O1328" s="265"/>
      <c r="P1328" s="265"/>
      <c r="Q1328" s="265"/>
      <c r="R1328" s="265"/>
      <c r="S1328" s="265"/>
      <c r="T1328" s="265"/>
      <c r="U1328" s="265"/>
      <c r="V1328" s="265"/>
      <c r="W1328" s="265"/>
      <c r="X1328" s="265"/>
      <c r="Y1328" s="265"/>
      <c r="Z1328" s="265"/>
    </row>
    <row r="1329" spans="1:26">
      <c r="A1329" s="264" t="s">
        <v>794</v>
      </c>
      <c r="B1329" s="264"/>
      <c r="C1329" s="264"/>
      <c r="D1329" s="264"/>
      <c r="E1329" s="264"/>
      <c r="F1329" s="265"/>
      <c r="G1329" s="265"/>
      <c r="H1329" s="265"/>
      <c r="I1329" s="265"/>
      <c r="J1329" s="265"/>
      <c r="K1329" s="265"/>
      <c r="L1329" s="265"/>
      <c r="M1329" s="265"/>
      <c r="N1329" s="265"/>
      <c r="O1329" s="265"/>
      <c r="P1329" s="265"/>
      <c r="Q1329" s="265"/>
      <c r="R1329" s="265"/>
      <c r="S1329" s="265"/>
      <c r="T1329" s="265"/>
      <c r="U1329" s="265"/>
      <c r="V1329" s="265"/>
      <c r="W1329" s="265"/>
      <c r="X1329" s="265"/>
      <c r="Y1329" s="265"/>
      <c r="Z1329" s="265"/>
    </row>
    <row r="1330" spans="1:26">
      <c r="F1330" s="265"/>
      <c r="G1330" s="265"/>
      <c r="H1330" s="265"/>
      <c r="I1330" s="265"/>
      <c r="J1330" s="265"/>
      <c r="K1330" s="265"/>
      <c r="L1330" s="265"/>
      <c r="M1330" s="265"/>
      <c r="N1330" s="265"/>
      <c r="O1330" s="265"/>
      <c r="P1330" s="265"/>
      <c r="Q1330" s="265"/>
      <c r="R1330" s="265"/>
      <c r="S1330" s="265"/>
      <c r="T1330" s="265"/>
      <c r="U1330" s="265"/>
      <c r="V1330" s="265"/>
      <c r="W1330" s="265"/>
      <c r="X1330" s="265"/>
      <c r="Y1330" s="265"/>
    </row>
    <row r="1332" spans="1:26">
      <c r="M1332" s="48"/>
      <c r="R1332" s="48"/>
    </row>
  </sheetData>
  <sheetProtection selectLockedCells="1" sort="0" autoFilter="0" selectUnlockedCells="1"/>
  <phoneticPr fontId="33" type="noConversion"/>
  <pageMargins left="0.5" right="0.5" top="0.75" bottom="0.75" header="0.5" footer="0.5"/>
  <pageSetup paperSize="5" scale="80" orientation="landscape" r:id="rId1"/>
  <headerFooter alignWithMargins="0">
    <oddHeader>&amp;R&amp;D</oddHead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B66"/>
  <sheetViews>
    <sheetView showGridLines="0" workbookViewId="0">
      <selection activeCell="B21" sqref="B21"/>
    </sheetView>
  </sheetViews>
  <sheetFormatPr defaultRowHeight="15"/>
  <cols>
    <col min="1" max="1" width="18.42578125" customWidth="1"/>
    <col min="2" max="2" width="43.85546875" customWidth="1"/>
  </cols>
  <sheetData>
    <row r="1" spans="1:2" s="41" customFormat="1" ht="18.75">
      <c r="A1" s="2" t="s">
        <v>48</v>
      </c>
    </row>
    <row r="2" spans="1:2" s="41" customFormat="1" ht="9.9499999999999993" customHeight="1">
      <c r="A2" s="2"/>
    </row>
    <row r="3" spans="1:2" s="41" customFormat="1" ht="18.75">
      <c r="A3" s="2" t="s">
        <v>1313</v>
      </c>
    </row>
    <row r="4" spans="1:2" s="41" customFormat="1" ht="9.9499999999999993" customHeight="1">
      <c r="A4" s="2"/>
    </row>
    <row r="5" spans="1:2" s="41" customFormat="1" ht="18.75">
      <c r="A5" s="491" t="s">
        <v>1314</v>
      </c>
    </row>
    <row r="7" spans="1:2" s="42" customFormat="1">
      <c r="A7" s="492" t="s">
        <v>1315</v>
      </c>
      <c r="B7" s="493" t="s">
        <v>1316</v>
      </c>
    </row>
    <row r="8" spans="1:2" s="42" customFormat="1">
      <c r="A8" s="43" t="s">
        <v>1317</v>
      </c>
      <c r="B8" s="44" t="s">
        <v>1318</v>
      </c>
    </row>
    <row r="9" spans="1:2" s="42" customFormat="1">
      <c r="A9" s="43" t="s">
        <v>622</v>
      </c>
      <c r="B9" s="44" t="s">
        <v>1319</v>
      </c>
    </row>
    <row r="10" spans="1:2" s="42" customFormat="1">
      <c r="A10" s="43" t="s">
        <v>575</v>
      </c>
      <c r="B10" s="44" t="s">
        <v>1320</v>
      </c>
    </row>
    <row r="11" spans="1:2" s="42" customFormat="1">
      <c r="A11" s="43" t="s">
        <v>1321</v>
      </c>
      <c r="B11" s="44" t="s">
        <v>1322</v>
      </c>
    </row>
    <row r="12" spans="1:2" s="42" customFormat="1">
      <c r="A12" s="43" t="s">
        <v>1323</v>
      </c>
      <c r="B12" s="44" t="s">
        <v>1324</v>
      </c>
    </row>
    <row r="13" spans="1:2" s="42" customFormat="1">
      <c r="A13" s="43" t="s">
        <v>1325</v>
      </c>
      <c r="B13" s="44" t="s">
        <v>1326</v>
      </c>
    </row>
    <row r="14" spans="1:2" s="42" customFormat="1">
      <c r="A14" s="43" t="s">
        <v>1327</v>
      </c>
      <c r="B14" s="44" t="s">
        <v>1328</v>
      </c>
    </row>
    <row r="15" spans="1:2" s="42" customFormat="1">
      <c r="A15" s="43" t="s">
        <v>1329</v>
      </c>
      <c r="B15" s="44" t="s">
        <v>1330</v>
      </c>
    </row>
    <row r="16" spans="1:2" s="42" customFormat="1">
      <c r="A16" s="43" t="s">
        <v>570</v>
      </c>
      <c r="B16" s="44" t="s">
        <v>1331</v>
      </c>
    </row>
    <row r="17" spans="1:2" s="42" customFormat="1">
      <c r="A17" s="43" t="s">
        <v>1332</v>
      </c>
      <c r="B17" s="44" t="s">
        <v>1333</v>
      </c>
    </row>
    <row r="18" spans="1:2" s="42" customFormat="1">
      <c r="A18" s="43" t="s">
        <v>1334</v>
      </c>
      <c r="B18" s="44" t="s">
        <v>1335</v>
      </c>
    </row>
    <row r="19" spans="1:2" s="42" customFormat="1">
      <c r="A19" s="43" t="s">
        <v>1336</v>
      </c>
      <c r="B19" s="44" t="s">
        <v>1337</v>
      </c>
    </row>
    <row r="20" spans="1:2" s="42" customFormat="1">
      <c r="A20" s="43" t="s">
        <v>579</v>
      </c>
      <c r="B20" s="44" t="s">
        <v>1338</v>
      </c>
    </row>
    <row r="21" spans="1:2" s="42" customFormat="1">
      <c r="A21" s="43" t="s">
        <v>1339</v>
      </c>
      <c r="B21" s="44" t="s">
        <v>1340</v>
      </c>
    </row>
    <row r="22" spans="1:2" s="42" customFormat="1">
      <c r="A22" s="43" t="s">
        <v>1341</v>
      </c>
      <c r="B22" s="44" t="s">
        <v>1342</v>
      </c>
    </row>
    <row r="23" spans="1:2" s="42" customFormat="1">
      <c r="A23" s="43" t="s">
        <v>1343</v>
      </c>
      <c r="B23" s="44" t="s">
        <v>1344</v>
      </c>
    </row>
    <row r="24" spans="1:2" s="42" customFormat="1">
      <c r="A24" s="43" t="s">
        <v>1345</v>
      </c>
      <c r="B24" s="44" t="s">
        <v>1346</v>
      </c>
    </row>
    <row r="25" spans="1:2" s="42" customFormat="1">
      <c r="A25" s="43" t="s">
        <v>619</v>
      </c>
      <c r="B25" s="44" t="s">
        <v>1347</v>
      </c>
    </row>
    <row r="26" spans="1:2" s="42" customFormat="1">
      <c r="A26" s="43" t="s">
        <v>1348</v>
      </c>
      <c r="B26" s="44" t="s">
        <v>1349</v>
      </c>
    </row>
    <row r="27" spans="1:2" s="42" customFormat="1">
      <c r="A27" s="43" t="s">
        <v>1350</v>
      </c>
      <c r="B27" s="44" t="s">
        <v>1351</v>
      </c>
    </row>
    <row r="28" spans="1:2" s="42" customFormat="1">
      <c r="A28" s="43" t="s">
        <v>1352</v>
      </c>
      <c r="B28" s="44" t="s">
        <v>1353</v>
      </c>
    </row>
    <row r="29" spans="1:2" s="42" customFormat="1">
      <c r="A29" s="43" t="s">
        <v>1354</v>
      </c>
      <c r="B29" s="44" t="s">
        <v>1355</v>
      </c>
    </row>
    <row r="30" spans="1:2" s="42" customFormat="1">
      <c r="A30" s="43" t="s">
        <v>641</v>
      </c>
      <c r="B30" s="44" t="s">
        <v>1356</v>
      </c>
    </row>
    <row r="31" spans="1:2" s="42" customFormat="1">
      <c r="A31" s="43" t="s">
        <v>1357</v>
      </c>
      <c r="B31" s="44" t="s">
        <v>1358</v>
      </c>
    </row>
    <row r="32" spans="1:2" s="42" customFormat="1">
      <c r="A32" s="43" t="s">
        <v>595</v>
      </c>
      <c r="B32" s="44" t="s">
        <v>1359</v>
      </c>
    </row>
    <row r="33" spans="1:2" s="42" customFormat="1">
      <c r="A33" s="43" t="s">
        <v>1360</v>
      </c>
      <c r="B33" s="44" t="s">
        <v>1361</v>
      </c>
    </row>
    <row r="34" spans="1:2" s="42" customFormat="1">
      <c r="A34" s="43" t="s">
        <v>621</v>
      </c>
      <c r="B34" s="44" t="s">
        <v>1362</v>
      </c>
    </row>
    <row r="35" spans="1:2" s="42" customFormat="1">
      <c r="A35" s="43" t="s">
        <v>1363</v>
      </c>
      <c r="B35" s="44" t="s">
        <v>1364</v>
      </c>
    </row>
    <row r="36" spans="1:2" s="42" customFormat="1">
      <c r="A36" s="43" t="s">
        <v>1365</v>
      </c>
      <c r="B36" s="44" t="s">
        <v>1366</v>
      </c>
    </row>
    <row r="37" spans="1:2" s="42" customFormat="1">
      <c r="A37" s="43" t="s">
        <v>1367</v>
      </c>
      <c r="B37" s="44" t="s">
        <v>1368</v>
      </c>
    </row>
    <row r="38" spans="1:2" s="42" customFormat="1">
      <c r="A38" s="43" t="s">
        <v>1369</v>
      </c>
      <c r="B38" s="44" t="s">
        <v>1370</v>
      </c>
    </row>
    <row r="39" spans="1:2" s="42" customFormat="1">
      <c r="A39" s="43" t="s">
        <v>1371</v>
      </c>
      <c r="B39" s="44" t="s">
        <v>1372</v>
      </c>
    </row>
    <row r="40" spans="1:2" s="42" customFormat="1">
      <c r="A40" s="43" t="s">
        <v>1373</v>
      </c>
      <c r="B40" s="44" t="s">
        <v>80</v>
      </c>
    </row>
    <row r="41" spans="1:2" s="42" customFormat="1">
      <c r="A41" s="43" t="s">
        <v>1374</v>
      </c>
      <c r="B41" s="44" t="s">
        <v>1375</v>
      </c>
    </row>
    <row r="42" spans="1:2" s="42" customFormat="1">
      <c r="A42" s="43" t="s">
        <v>1376</v>
      </c>
      <c r="B42" s="44" t="s">
        <v>1377</v>
      </c>
    </row>
    <row r="43" spans="1:2" s="42" customFormat="1">
      <c r="A43" s="43" t="s">
        <v>1378</v>
      </c>
      <c r="B43" s="44" t="s">
        <v>1379</v>
      </c>
    </row>
    <row r="44" spans="1:2" s="42" customFormat="1">
      <c r="A44" s="43" t="s">
        <v>1380</v>
      </c>
      <c r="B44" s="44" t="s">
        <v>1381</v>
      </c>
    </row>
    <row r="45" spans="1:2" s="42" customFormat="1">
      <c r="A45" s="43" t="s">
        <v>1382</v>
      </c>
      <c r="B45" s="44" t="s">
        <v>1383</v>
      </c>
    </row>
    <row r="46" spans="1:2" s="42" customFormat="1">
      <c r="A46" s="43" t="s">
        <v>576</v>
      </c>
      <c r="B46" s="44" t="s">
        <v>1384</v>
      </c>
    </row>
    <row r="47" spans="1:2" s="42" customFormat="1">
      <c r="A47" s="43" t="s">
        <v>1385</v>
      </c>
      <c r="B47" s="44" t="s">
        <v>1386</v>
      </c>
    </row>
    <row r="48" spans="1:2" s="42" customFormat="1">
      <c r="A48" s="43" t="s">
        <v>1387</v>
      </c>
      <c r="B48" s="44" t="s">
        <v>1388</v>
      </c>
    </row>
    <row r="49" spans="1:2" s="42" customFormat="1">
      <c r="A49" s="43" t="s">
        <v>1389</v>
      </c>
      <c r="B49" s="44" t="s">
        <v>1390</v>
      </c>
    </row>
    <row r="50" spans="1:2" s="42" customFormat="1">
      <c r="A50" s="43" t="s">
        <v>1389</v>
      </c>
      <c r="B50" s="44" t="s">
        <v>1390</v>
      </c>
    </row>
    <row r="51" spans="1:2" s="42" customFormat="1">
      <c r="A51" s="43" t="s">
        <v>1391</v>
      </c>
      <c r="B51" s="44" t="s">
        <v>1392</v>
      </c>
    </row>
    <row r="52" spans="1:2" s="42" customFormat="1">
      <c r="A52" s="43" t="s">
        <v>1393</v>
      </c>
      <c r="B52" s="44" t="s">
        <v>81</v>
      </c>
    </row>
    <row r="53" spans="1:2" s="42" customFormat="1">
      <c r="A53" s="43" t="s">
        <v>1394</v>
      </c>
      <c r="B53" s="44" t="s">
        <v>151</v>
      </c>
    </row>
    <row r="54" spans="1:2" s="42" customFormat="1">
      <c r="A54" s="43" t="s">
        <v>1395</v>
      </c>
      <c r="B54" s="44" t="s">
        <v>1396</v>
      </c>
    </row>
    <row r="55" spans="1:2" s="42" customFormat="1">
      <c r="A55" s="43" t="s">
        <v>572</v>
      </c>
      <c r="B55" s="44" t="s">
        <v>91</v>
      </c>
    </row>
    <row r="56" spans="1:2" s="42" customFormat="1">
      <c r="A56" s="43" t="s">
        <v>1397</v>
      </c>
      <c r="B56" s="44" t="s">
        <v>82</v>
      </c>
    </row>
    <row r="57" spans="1:2" s="42" customFormat="1">
      <c r="A57" s="43" t="s">
        <v>1398</v>
      </c>
      <c r="B57" s="44" t="s">
        <v>1399</v>
      </c>
    </row>
    <row r="58" spans="1:2" s="42" customFormat="1">
      <c r="A58" s="43" t="s">
        <v>1400</v>
      </c>
      <c r="B58" s="44" t="s">
        <v>1401</v>
      </c>
    </row>
    <row r="59" spans="1:2" s="42" customFormat="1">
      <c r="A59" s="43" t="s">
        <v>1402</v>
      </c>
      <c r="B59" s="44" t="s">
        <v>1403</v>
      </c>
    </row>
    <row r="60" spans="1:2" s="42" customFormat="1">
      <c r="A60" s="43" t="s">
        <v>1404</v>
      </c>
      <c r="B60" s="44" t="s">
        <v>1405</v>
      </c>
    </row>
    <row r="61" spans="1:2" s="42" customFormat="1">
      <c r="A61" s="43" t="s">
        <v>598</v>
      </c>
      <c r="B61" s="44" t="s">
        <v>1406</v>
      </c>
    </row>
    <row r="62" spans="1:2" s="42" customFormat="1">
      <c r="A62" s="43" t="s">
        <v>568</v>
      </c>
      <c r="B62" s="44" t="s">
        <v>141</v>
      </c>
    </row>
    <row r="63" spans="1:2" s="42" customFormat="1">
      <c r="A63" s="43" t="s">
        <v>582</v>
      </c>
      <c r="B63" s="44" t="s">
        <v>1407</v>
      </c>
    </row>
    <row r="64" spans="1:2" s="42" customFormat="1">
      <c r="A64" s="43" t="s">
        <v>1408</v>
      </c>
      <c r="B64" s="44" t="s">
        <v>1409</v>
      </c>
    </row>
    <row r="65" spans="1:2">
      <c r="A65" s="43"/>
      <c r="B65" s="44"/>
    </row>
    <row r="66" spans="1:2">
      <c r="A66" s="45"/>
      <c r="B66" s="46"/>
    </row>
  </sheetData>
  <sheetProtection password="CD14" sheet="1" objects="1" scenarios="1" selectLockedCells="1" selectUnlockedCells="1"/>
  <phoneticPr fontId="31" type="noConversion"/>
  <pageMargins left="0.95" right="0.95" top="0.75" bottom="0.75" header="0.3" footer="0.3"/>
  <pageSetup orientation="portrait"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 Company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Marlene</dc:creator>
  <cp:keywords/>
  <dc:description/>
  <cp:lastModifiedBy>X</cp:lastModifiedBy>
  <cp:revision/>
  <dcterms:created xsi:type="dcterms:W3CDTF">2012-06-16T20:59:40Z</dcterms:created>
  <dcterms:modified xsi:type="dcterms:W3CDTF">2022-10-19T20:49:41Z</dcterms:modified>
  <cp:category/>
  <cp:contentStatus/>
</cp:coreProperties>
</file>